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203"/>
  <workbookPr autoCompressPictures="0"/>
  <bookViews>
    <workbookView xWindow="0" yWindow="-440" windowWidth="27320" windowHeight="15360" tabRatio="594"/>
  </bookViews>
  <sheets>
    <sheet name="Einnahmen- und Ausgabenbuch" sheetId="1" r:id="rId1"/>
    <sheet name="Haushalt-EÜR" sheetId="4" r:id="rId2"/>
    <sheet name="Kasse EF13" sheetId="5" r:id="rId3"/>
    <sheet name="Kasse FF WS13-14" sheetId="6" r:id="rId4"/>
    <sheet name="Kasse 1" sheetId="2" r:id="rId5"/>
    <sheet name="Kasse 2" sheetId="3" r:id="rId6"/>
    <sheet name="Nachtragshaushalt 13-14" sheetId="7" r:id="rId7"/>
  </sheets>
  <definedNames>
    <definedName name="_xlnm._FilterDatabase" localSheetId="0" hidden="1">'Einnahmen- und Ausgabenbuch'!$A$1:$X$172</definedName>
    <definedName name="_xlnm.Print_Area" localSheetId="0">'Einnahmen- und Ausgabenbuch'!$A$1:$X$175</definedName>
    <definedName name="_xlnm.Print_Area" localSheetId="1">'Haushalt-EÜR'!$A$1:$M$49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V175" i="1" l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K51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D26" i="7"/>
  <c r="D31" i="7"/>
  <c r="D46" i="7"/>
  <c r="X4" i="1"/>
  <c r="D47" i="7"/>
  <c r="D48" i="7"/>
  <c r="D50" i="7"/>
  <c r="F48" i="7"/>
  <c r="F47" i="7"/>
  <c r="F46" i="7"/>
  <c r="D39" i="7"/>
  <c r="Q46" i="1"/>
  <c r="D40" i="7"/>
  <c r="D43" i="7"/>
  <c r="F41" i="7"/>
  <c r="F40" i="7"/>
  <c r="F39" i="7"/>
  <c r="D38" i="7"/>
  <c r="F38" i="7"/>
  <c r="D32" i="7"/>
  <c r="C26" i="7"/>
  <c r="C31" i="7"/>
  <c r="D29" i="7"/>
  <c r="E26" i="7"/>
  <c r="D11" i="4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J46" i="1"/>
  <c r="D4" i="4"/>
  <c r="D5" i="4"/>
  <c r="D6" i="4"/>
  <c r="D7" i="4"/>
  <c r="D8" i="4"/>
  <c r="D9" i="4"/>
  <c r="D10" i="4"/>
  <c r="D12" i="4"/>
  <c r="D14" i="4"/>
  <c r="D18" i="4"/>
  <c r="D19" i="4"/>
  <c r="I82" i="1"/>
  <c r="D20" i="4"/>
  <c r="D21" i="4"/>
  <c r="I31" i="1"/>
  <c r="D22" i="4"/>
  <c r="D23" i="4"/>
  <c r="D25" i="4"/>
  <c r="D30" i="4"/>
  <c r="D39" i="4"/>
  <c r="D31" i="4"/>
  <c r="I1048576" i="1"/>
  <c r="E4" i="4"/>
  <c r="E5" i="4"/>
  <c r="E6" i="4"/>
  <c r="E7" i="4"/>
  <c r="E8" i="4"/>
  <c r="E9" i="4"/>
  <c r="E10" i="4"/>
  <c r="E11" i="4"/>
  <c r="E12" i="4"/>
  <c r="D47" i="4"/>
  <c r="F47" i="4"/>
  <c r="D46" i="4"/>
  <c r="F46" i="4"/>
  <c r="D45" i="4"/>
  <c r="F45" i="4"/>
  <c r="D37" i="4"/>
  <c r="F37" i="4"/>
  <c r="F40" i="4"/>
  <c r="F39" i="4"/>
  <c r="E37" i="6"/>
  <c r="J37" i="6"/>
  <c r="D28" i="4"/>
  <c r="E23" i="6"/>
  <c r="J22" i="6"/>
  <c r="J23" i="6"/>
  <c r="D49" i="4"/>
  <c r="C20" i="4"/>
  <c r="C25" i="4"/>
  <c r="J64" i="5"/>
  <c r="E64" i="5"/>
  <c r="J52" i="5"/>
  <c r="E52" i="5"/>
  <c r="E44" i="5"/>
  <c r="J44" i="5"/>
  <c r="J45" i="5"/>
  <c r="J20" i="5"/>
  <c r="E4" i="5"/>
  <c r="E20" i="5"/>
  <c r="C14" i="4"/>
  <c r="C30" i="4"/>
  <c r="F19" i="4"/>
  <c r="F20" i="4"/>
  <c r="F22" i="4"/>
  <c r="F21" i="4"/>
  <c r="F18" i="4"/>
  <c r="F5" i="4"/>
  <c r="F7" i="4"/>
  <c r="F8" i="4"/>
  <c r="F9" i="4"/>
  <c r="F4" i="4"/>
  <c r="E19" i="4"/>
  <c r="E20" i="4"/>
  <c r="E22" i="4"/>
  <c r="E21" i="4"/>
  <c r="E23" i="4"/>
  <c r="E18" i="4"/>
  <c r="E25" i="4"/>
  <c r="E14" i="4"/>
  <c r="H20" i="3"/>
  <c r="D20" i="3"/>
  <c r="D38" i="4"/>
  <c r="D42" i="4"/>
  <c r="F38" i="4"/>
</calcChain>
</file>

<file path=xl/comments1.xml><?xml version="1.0" encoding="utf-8"?>
<comments xmlns="http://schemas.openxmlformats.org/spreadsheetml/2006/main">
  <authors>
    <author/>
  </authors>
  <commentList>
    <comment ref="D57" authorId="0">
      <text>
        <r>
          <rPr>
            <sz val="10"/>
            <rFont val="Arial"/>
            <family val="2"/>
          </rPr>
          <t>Kochen: 1,20 € pro Student bei insgesamt drei Mahlzeiten
Frühstück: 0,80 € pro Student bei zwei Frühstücken</t>
        </r>
      </text>
    </comment>
  </commentList>
</comments>
</file>

<file path=xl/sharedStrings.xml><?xml version="1.0" encoding="utf-8"?>
<sst xmlns="http://schemas.openxmlformats.org/spreadsheetml/2006/main" count="1166" uniqueCount="408">
  <si>
    <t>Buchungsdatum</t>
  </si>
  <si>
    <t>Belegdatum</t>
  </si>
  <si>
    <t>Bemerkung</t>
  </si>
  <si>
    <t>Kategorie</t>
  </si>
  <si>
    <t>Bank</t>
  </si>
  <si>
    <t>Haben</t>
  </si>
  <si>
    <t>Soll</t>
  </si>
  <si>
    <t>Bank- guthaben</t>
  </si>
  <si>
    <t>JA-Buchung</t>
  </si>
  <si>
    <t>Rechnung 4. Quartal 1&amp;1</t>
  </si>
  <si>
    <t>Ausflüge &amp; Fahrten</t>
  </si>
  <si>
    <t>Geschäftsbedarf</t>
  </si>
  <si>
    <t>-</t>
  </si>
  <si>
    <t>Nr.</t>
  </si>
  <si>
    <t>Aufwand / Ertrag</t>
  </si>
  <si>
    <t>Wann abgerechnet?</t>
  </si>
  <si>
    <t>Ausgaben</t>
  </si>
  <si>
    <t>Einnahmen</t>
  </si>
  <si>
    <t>Datum</t>
  </si>
  <si>
    <t>Betrag</t>
  </si>
  <si>
    <t>Kasse 2-1</t>
  </si>
  <si>
    <t>e3</t>
  </si>
  <si>
    <t>e4</t>
  </si>
  <si>
    <t>e5</t>
  </si>
  <si>
    <t>e11</t>
  </si>
  <si>
    <t>e2</t>
  </si>
  <si>
    <t>e8</t>
  </si>
  <si>
    <t>e6</t>
  </si>
  <si>
    <t>e12</t>
  </si>
  <si>
    <t>e1</t>
  </si>
  <si>
    <t>e13</t>
  </si>
  <si>
    <t>Beleg- nr.</t>
  </si>
  <si>
    <t>Beschlussdatum</t>
  </si>
  <si>
    <t>Verpflegung FSR-Sitzung</t>
  </si>
  <si>
    <t>Kaffee für die Sitzung</t>
  </si>
  <si>
    <t>Quittungsblock</t>
  </si>
  <si>
    <t>Bürobedarf</t>
  </si>
  <si>
    <t>FSR-Flyer Uni-Shop Kooperation</t>
  </si>
  <si>
    <t>Tische für Get Together Erstiwoche</t>
  </si>
  <si>
    <t>Büromaterial Kleber + Briefumschläge</t>
  </si>
  <si>
    <t>ASTA</t>
  </si>
  <si>
    <t>Quartalsabrechnung 1&amp;1 Zusatzdomains</t>
  </si>
  <si>
    <t>Süßigkeiten für Erstitüten Erstiwoche</t>
  </si>
  <si>
    <t>Nachkauf Süßigkeiten für Erstitüten Erstiwoche</t>
  </si>
  <si>
    <t>Zinsen DKB</t>
  </si>
  <si>
    <t>DKB</t>
  </si>
  <si>
    <t>VeFa</t>
  </si>
  <si>
    <t>Differenz von Belegnr. 2</t>
  </si>
  <si>
    <t xml:space="preserve">Abrechnung vom 25.11.2013 (November 1) </t>
  </si>
  <si>
    <t>Abrechnung vom 14.11.2013 (Vefa Beschluss 19.09.2013)</t>
  </si>
  <si>
    <t>Weihnachtsfeier FSR, Angelique hat eigekauft</t>
  </si>
  <si>
    <t>Rechnung neuer Drucker</t>
  </si>
  <si>
    <t>zu 20</t>
  </si>
  <si>
    <t>Drucker Toner</t>
  </si>
  <si>
    <t>Events</t>
  </si>
  <si>
    <t>Blumen Absolventen Fak-Fest</t>
  </si>
  <si>
    <t>Griebnitzseepreis</t>
  </si>
  <si>
    <t>Abrechnung (Februar 1)</t>
  </si>
  <si>
    <t>Ford. aus Abrechnungen</t>
  </si>
  <si>
    <t>Ist</t>
  </si>
  <si>
    <t>Summe Einnahmen</t>
  </si>
  <si>
    <t>Summe Ausgaben</t>
  </si>
  <si>
    <t>Gewinn / Verlust</t>
  </si>
  <si>
    <t>Drittmittel</t>
  </si>
  <si>
    <t>Verlustbeteiligung</t>
  </si>
  <si>
    <t>Gewinnbeteiligung</t>
  </si>
  <si>
    <t>Kommentar</t>
  </si>
  <si>
    <t>Gelder aus dem VeFa Fond</t>
  </si>
  <si>
    <t>Feiern und Feste</t>
  </si>
  <si>
    <t>Spenden, sonstige Töpfe</t>
  </si>
  <si>
    <t>Beteiligungen anderer FSR an Verlusten und Fahrten</t>
  </si>
  <si>
    <t>Einnahmen aus Fahrten</t>
  </si>
  <si>
    <t>Jahresendabrechnungen, periodenfremde Abrechnung</t>
  </si>
  <si>
    <t>Jahresendabrechnung</t>
  </si>
  <si>
    <t>Sonstige Einnahmen</t>
  </si>
  <si>
    <t>laufende Ausgaben</t>
  </si>
  <si>
    <t>Ausgaben für dauerhafte Anschaffungen</t>
  </si>
  <si>
    <t>Ausgaben für Feste und Feiern</t>
  </si>
  <si>
    <t>Gewinnabführungen aus Festen und Feiern</t>
  </si>
  <si>
    <t>Eigenbeteiligungen aus Festen und Feiern</t>
  </si>
  <si>
    <t>DKB Zinsen und Gebühren</t>
  </si>
  <si>
    <t>VeFa Abrechnung</t>
  </si>
  <si>
    <t>ASTA Abrechnung</t>
  </si>
  <si>
    <t>Überschussrechnung HHJ 13-14</t>
  </si>
  <si>
    <t>Einnahmen ./. Ausgaben</t>
  </si>
  <si>
    <t>Einnahmen ./. Ausgaben + offene Abrechnungen</t>
  </si>
  <si>
    <t>lt. Haushalt</t>
  </si>
  <si>
    <t>laut EA Buch</t>
  </si>
  <si>
    <t>DKB Zinsen &amp; Gebühren</t>
  </si>
  <si>
    <t>erfolgreiche Abrechnungen vom FSR Budget, entspricht dem Restbudget</t>
  </si>
  <si>
    <t>nicht eingeplante Ausgaben</t>
  </si>
  <si>
    <t>Kasse</t>
  </si>
  <si>
    <t>Kassen- stand</t>
  </si>
  <si>
    <t>[EF13] Nikolas Haring Erstifahrt 2013</t>
  </si>
  <si>
    <t>[EF13] Gianna Bohne Erstifahrt 2013</t>
  </si>
  <si>
    <t>[EF13] Amadeus Dann Erstifahrt 2013</t>
  </si>
  <si>
    <t>[EF13] Thomas Wiedemann Erstifahrt 2013</t>
  </si>
  <si>
    <t>[EF13] Felix Hartmann Erstifahrt 2013</t>
  </si>
  <si>
    <t>[EF13] Enno Nikolai Erstifahrt 2013</t>
  </si>
  <si>
    <t>[EF13] Eugen Röhrich Erstifahrt 2013</t>
  </si>
  <si>
    <t>[EF13] Franczak Dariush Erstifahrt 2013</t>
  </si>
  <si>
    <t>[EF13] Lydia Stolle Erstifahrt 2013</t>
  </si>
  <si>
    <t>[EF13] Maria J'Kersting Erstifahrt 2013</t>
  </si>
  <si>
    <t>[EF13] Verpflegung Soja-Würfel Erstifahrt 2013; ist bei Events unter s8 verbucht</t>
  </si>
  <si>
    <t>[EF13] Verpflegung, Buszuschuss, KM-Abrechnung  Erstifahrt 2013; Belege bei Event</t>
  </si>
  <si>
    <t>[EF13] Unterkunft Erstifahrt 2013, ist bei Events mit g1 verbucht</t>
  </si>
  <si>
    <t>[EF13] Einzahlung EB Kasse von Erstifahrt 2013</t>
  </si>
  <si>
    <t>[EF13] Rücküberweisung an Eugen Rörich GF e13</t>
  </si>
  <si>
    <t>Eingang Jahresendabrechnung HHJ 2012/2013</t>
  </si>
  <si>
    <t>[FFWS] Wechselgeld Fak-Fest</t>
  </si>
  <si>
    <t>[FFWS] Gutschrift Rest Wechselgeld GF 28</t>
  </si>
  <si>
    <t xml:space="preserve">[FFWS] Budget Fak-Fest Einkauf 1850 </t>
  </si>
  <si>
    <t>Umbuchung</t>
  </si>
  <si>
    <t>Ringo Decker</t>
  </si>
  <si>
    <t>Patrizia Oehlschläger</t>
  </si>
  <si>
    <t>[EF13] Ringo Decker</t>
  </si>
  <si>
    <t>[EF13] Patrizia Oehlschläger</t>
  </si>
  <si>
    <t>e9</t>
  </si>
  <si>
    <t>e10</t>
  </si>
  <si>
    <t>[EF13] Einnahmen Bierliste</t>
  </si>
  <si>
    <t>k1</t>
  </si>
  <si>
    <t>b1</t>
  </si>
  <si>
    <t>[EF13] Busabfahrt</t>
  </si>
  <si>
    <t>Verbindlichkeiten</t>
  </si>
  <si>
    <t>Außenstände</t>
  </si>
  <si>
    <t>DKB Konto</t>
  </si>
  <si>
    <t>K/B/U</t>
  </si>
  <si>
    <t>g1</t>
  </si>
  <si>
    <t>Übernachtungspauschale</t>
  </si>
  <si>
    <t>B</t>
  </si>
  <si>
    <t>Enno Nikolai</t>
  </si>
  <si>
    <t>Selbstversorgerpauschale</t>
  </si>
  <si>
    <t>Felix Hartmann</t>
  </si>
  <si>
    <t>s8</t>
  </si>
  <si>
    <t>Sojawürfel</t>
  </si>
  <si>
    <t>Nikolas Haring</t>
  </si>
  <si>
    <t>Bierliste zurück an Robby</t>
  </si>
  <si>
    <t>Gianna Bohne</t>
  </si>
  <si>
    <t>m1</t>
  </si>
  <si>
    <t>Kilometerabrechnung</t>
  </si>
  <si>
    <t>Amadeus Dann</t>
  </si>
  <si>
    <t>s</t>
  </si>
  <si>
    <t>Selbstverpflegung</t>
  </si>
  <si>
    <t>Lydia Stolle</t>
  </si>
  <si>
    <t>Buszuschuss zurück</t>
  </si>
  <si>
    <t>e7</t>
  </si>
  <si>
    <t>Philip Schönfelder</t>
  </si>
  <si>
    <t>Darius Franscak</t>
  </si>
  <si>
    <t>Nicole Wiedemann</t>
  </si>
  <si>
    <t>Maria Kersting</t>
  </si>
  <si>
    <t>Endstand Kasse</t>
  </si>
  <si>
    <t>offen</t>
  </si>
  <si>
    <t>FSR Zuschuss</t>
  </si>
  <si>
    <t>v</t>
  </si>
  <si>
    <t>VeFa Zuschuss</t>
  </si>
  <si>
    <t>Robby Kasse</t>
  </si>
  <si>
    <t>s1</t>
  </si>
  <si>
    <t>Einkauf real 1</t>
  </si>
  <si>
    <t>s2</t>
  </si>
  <si>
    <t>Einkauf Edeka 1</t>
  </si>
  <si>
    <t>s3</t>
  </si>
  <si>
    <t>Einkauf Kaufland 1</t>
  </si>
  <si>
    <t>abzgl. Pfand</t>
  </si>
  <si>
    <t>s4</t>
  </si>
  <si>
    <t>Einkauf Kaufland 2</t>
  </si>
  <si>
    <t>s5</t>
  </si>
  <si>
    <t>Einkauf Brötchen</t>
  </si>
  <si>
    <t>s6</t>
  </si>
  <si>
    <t>Einkauf Kaufland 3</t>
  </si>
  <si>
    <t>s7</t>
  </si>
  <si>
    <t>Einkauf Kaufland 4</t>
  </si>
  <si>
    <t>a1</t>
  </si>
  <si>
    <t>Alkohol Kaufland 1</t>
  </si>
  <si>
    <t>abzgl. Zigaretten</t>
  </si>
  <si>
    <t>a2</t>
  </si>
  <si>
    <t>Alkohol Kaufland 2</t>
  </si>
  <si>
    <t>a3</t>
  </si>
  <si>
    <t>Alkohol Kaufland 3</t>
  </si>
  <si>
    <t>a4</t>
  </si>
  <si>
    <t>Alkohol Kaufland 4</t>
  </si>
  <si>
    <t>Kilometeranspruch</t>
  </si>
  <si>
    <t>Buszuschuss</t>
  </si>
  <si>
    <t>Hartalkohol selbst bezahlt</t>
  </si>
  <si>
    <t>Timon Kasse</t>
  </si>
  <si>
    <t>Busabfahrt</t>
  </si>
  <si>
    <t>K</t>
  </si>
  <si>
    <t>Bierliste</t>
  </si>
  <si>
    <t>Aktiva</t>
  </si>
  <si>
    <t>Bankguthaben</t>
  </si>
  <si>
    <t>Kassenguthaben</t>
  </si>
  <si>
    <t>Passiva</t>
  </si>
  <si>
    <t>Summe Passiva</t>
  </si>
  <si>
    <t>Summe Aktiva</t>
  </si>
  <si>
    <t>Bilanz HHJ 13-14</t>
  </si>
  <si>
    <t>abzüglich offene Abrechnungen</t>
  </si>
  <si>
    <t>Forderungen (offene Abrechnungen)</t>
  </si>
  <si>
    <t>Anfangsbestand Bank und Kasse</t>
  </si>
  <si>
    <t>Forderungen und Verbindlichkeiten aus Vorjahr</t>
  </si>
  <si>
    <t>Inventar</t>
  </si>
  <si>
    <t>für gewöhnlich keine Aktivierung</t>
  </si>
  <si>
    <t>lt. EA Buch</t>
  </si>
  <si>
    <t>Sollte am Ende des HHJ immer null sein</t>
  </si>
  <si>
    <t>sollte dem Kontostand entsprechen</t>
  </si>
  <si>
    <t>alle noch offenen Abrechnungen ggü. dem ASTA</t>
  </si>
  <si>
    <t>Get Together Erstiwoche</t>
  </si>
  <si>
    <t>[EF13] Buszuschuss von Robby Röwer</t>
  </si>
  <si>
    <t>Barkasse Erstifahrt (FSR Kasse)</t>
  </si>
  <si>
    <t xml:space="preserve">Eingang Abrechnung (Februar 1) </t>
  </si>
  <si>
    <t xml:space="preserve">1&amp;1 Rechnung </t>
  </si>
  <si>
    <t xml:space="preserve">Eingang Abrechnung vom 14.11.2013 </t>
  </si>
  <si>
    <t>Eingang Abrechnung vom 25.11.2013 (November 1) 2 cent zu viel vom ASTA überwiesen</t>
  </si>
  <si>
    <t>Sonstige Ausgaben</t>
  </si>
  <si>
    <t>[FFWS] Auszahlung Gewinn WAT</t>
  </si>
  <si>
    <t>[FFWS] Auszahlung Gewinn PuV</t>
  </si>
  <si>
    <t xml:space="preserve">[FFWS] Auszahlung Gewinn Soz. </t>
  </si>
  <si>
    <t>[FFWS] Reinigung Fak-Fest</t>
  </si>
  <si>
    <t>[FFWS] Band Fak-Fest</t>
  </si>
  <si>
    <t>[FFWS] Überweisung Wechselgeld + Auslagen Fak-Fest PuV &amp; WAT</t>
  </si>
  <si>
    <t>[FFWS] Überweisung Wechselgeld Fak-Fest Soziologie</t>
  </si>
  <si>
    <t>[FFWS] Nummernblock, Design Flyer Fak-Fest</t>
  </si>
  <si>
    <t>[FFWS] DJ Fak-Fest</t>
  </si>
  <si>
    <t>[FFWS] Security Fak-Fest</t>
  </si>
  <si>
    <t>[FFWS] Endstand Kasse Fak-Fest</t>
  </si>
  <si>
    <t>Urkundenpapier</t>
  </si>
  <si>
    <t>Eingang Abrechnung vom 25.11.2013 davon Verlustbeteiligung Erstifahrt 2013</t>
  </si>
  <si>
    <t>[aus RL] Karaoke Ersti-Abend Justine Marienfeldt</t>
  </si>
  <si>
    <t>[aus RL] Karaoke Ersti-AbendRobby Röwer</t>
  </si>
  <si>
    <t>[aus RL] Karaoke Ersti-Abend Jacob Witte</t>
  </si>
  <si>
    <t>[EF13] [aus RL] Alkohol Erstifahrt 2013; bei Event unter a1-a4 verbucht</t>
  </si>
  <si>
    <t>Rücklagen</t>
  </si>
  <si>
    <t>Rücklagenabbau</t>
  </si>
  <si>
    <t>HHJ Überschuss</t>
  </si>
  <si>
    <t>[aus RL] Bewilligung Eintritt Ersti-Abend vom 12.10.13</t>
  </si>
  <si>
    <t>[EF13] [aus RL] Alkoholeinkauf Erstifahrt</t>
  </si>
  <si>
    <t xml:space="preserve">Endstand Kasse </t>
  </si>
  <si>
    <t>Umsätze Fak-Fest</t>
  </si>
  <si>
    <t>Einkauf Metro</t>
  </si>
  <si>
    <t>VIIII</t>
  </si>
  <si>
    <t>Eis Magnus Events</t>
  </si>
  <si>
    <t>VIII</t>
  </si>
  <si>
    <t>Anteil von Gulaschkanone</t>
  </si>
  <si>
    <t>IV</t>
  </si>
  <si>
    <t>Leihgabe DJ Set</t>
  </si>
  <si>
    <t>VII</t>
  </si>
  <si>
    <t>Wechselgeld FSR Soz.</t>
  </si>
  <si>
    <t>III</t>
  </si>
  <si>
    <t>Technik Hörfehler</t>
  </si>
  <si>
    <t>VI</t>
  </si>
  <si>
    <t>Wechselgeld FSR PuV / WAT</t>
  </si>
  <si>
    <t>II</t>
  </si>
  <si>
    <t>Getränke Gorgs</t>
  </si>
  <si>
    <t>V</t>
  </si>
  <si>
    <t>Wechselgeld FSR Wiwi</t>
  </si>
  <si>
    <t>I</t>
  </si>
  <si>
    <t>Datum Rechnung</t>
  </si>
  <si>
    <t>Bezahlt?</t>
  </si>
  <si>
    <t>Belegnr.</t>
  </si>
  <si>
    <t>Auszahlung</t>
  </si>
  <si>
    <t>Einzahlung</t>
  </si>
  <si>
    <t>Saldo( Gewinn)</t>
  </si>
  <si>
    <t>Gewinnauszahlung WAT</t>
  </si>
  <si>
    <t>Gewinnauszahlung PuV</t>
  </si>
  <si>
    <t>Gewinnauszahlung Soziologie</t>
  </si>
  <si>
    <t>Reinigung</t>
  </si>
  <si>
    <t>Band</t>
  </si>
  <si>
    <t>Druck Plakate</t>
  </si>
  <si>
    <t>PuV/ 08.02.14</t>
  </si>
  <si>
    <t xml:space="preserve">Druck Flyer </t>
  </si>
  <si>
    <t>Wechselgeld Soz.</t>
  </si>
  <si>
    <t>Wechselgeld Puv/ WAT</t>
  </si>
  <si>
    <t>Wechselgeld Wiwi</t>
  </si>
  <si>
    <t>Entwurf Flyer</t>
  </si>
  <si>
    <t>Garderobe Nummernblocks</t>
  </si>
  <si>
    <t>Versicherung</t>
  </si>
  <si>
    <t xml:space="preserve">Secruity </t>
  </si>
  <si>
    <t xml:space="preserve">DJ </t>
  </si>
  <si>
    <t xml:space="preserve">Einkauf Metro </t>
  </si>
  <si>
    <t>Konto</t>
  </si>
  <si>
    <t>bewilligter Rücklagenabbau für Ausgaben, die nicht abgerechnet werden</t>
  </si>
  <si>
    <t>[FFWS] Wechselgeld FSR PuV / WAT</t>
  </si>
  <si>
    <t>[FFWS] Wechselgeld FSR Soz.</t>
  </si>
  <si>
    <t>[FFWS] Anteil von Gulaschkanone</t>
  </si>
  <si>
    <t>[FFWS] Getränke Gorgs</t>
  </si>
  <si>
    <t>[FFWS] Technik Hörfehler</t>
  </si>
  <si>
    <t>[FFWS] Leihgabe DJ Set</t>
  </si>
  <si>
    <t>[FFWS] Eis Magnus Events</t>
  </si>
  <si>
    <t>[FFWS] Nachzahlung Einkauf Metro</t>
  </si>
  <si>
    <t>[FFWS] Umsätze</t>
  </si>
  <si>
    <t>Erstattung Fehlbuchung 1&amp;1 Rechnung</t>
  </si>
  <si>
    <t>1&amp;1 Rechnung</t>
  </si>
  <si>
    <t>sollte mindestens null sein</t>
  </si>
  <si>
    <t xml:space="preserve">Abrechnung vom 25.11.2013 Verlustbeteiligung EF13 vom FSR Soz) </t>
  </si>
  <si>
    <t>Restbudget beim ASTA</t>
  </si>
  <si>
    <t>Studentenwerk Potsdam Master Frühstück</t>
  </si>
  <si>
    <t>Master-Frühstück</t>
  </si>
  <si>
    <t xml:space="preserve">Abrechnung vom 26.05.2014 (Mai 1) </t>
  </si>
  <si>
    <t>Vorjahr</t>
  </si>
  <si>
    <t>Differenz</t>
  </si>
  <si>
    <t>Gewinn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</si>
  <si>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</si>
  <si>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</si>
  <si>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</si>
  <si>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</si>
  <si>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</si>
  <si>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</si>
  <si>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</si>
  <si>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</si>
  <si>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</si>
  <si>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</si>
  <si>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</si>
  <si>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</si>
  <si>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</si>
  <si>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</si>
  <si>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</si>
  <si>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</si>
  <si>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</si>
  <si>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</si>
  <si>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</si>
  <si>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</si>
  <si>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</si>
  <si>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</si>
  <si>
    <t>p23</t>
  </si>
  <si>
    <t>p24</t>
  </si>
  <si>
    <t>Flyer Public Viewing Anteil Fsr Wiwi</t>
  </si>
  <si>
    <t>05.05.2014 / 12.06.2014</t>
  </si>
  <si>
    <t>05.05.2014/ 12.06.2014</t>
  </si>
  <si>
    <t>[PF14] Patrick Otto</t>
  </si>
  <si>
    <t>[PF14] Alex Blumenstein</t>
  </si>
  <si>
    <t>[PF14] Christian Gammelin</t>
  </si>
  <si>
    <t>[PF14] Julia Weissenberger</t>
  </si>
  <si>
    <t>[PF14] Luise Kalauch</t>
  </si>
  <si>
    <t>[PF14] Marie-Luise Riewe</t>
  </si>
  <si>
    <t>[PF14] Xenia Reich</t>
  </si>
  <si>
    <t>[PF14] Lisa Herbst</t>
  </si>
  <si>
    <t>[PF14] Angelique Schmidt</t>
  </si>
  <si>
    <t>[PF14] Julia Schmidt</t>
  </si>
  <si>
    <t>[PF14]Jacob Witte</t>
  </si>
  <si>
    <t>[PF14] Katharina Stock</t>
  </si>
  <si>
    <t>[PF14] Cornelia Söhring</t>
  </si>
  <si>
    <t>[PF14] Robert Modla</t>
  </si>
  <si>
    <t>[PF14] Susanne Krenzer</t>
  </si>
  <si>
    <t>[PF14] Gina Balz</t>
  </si>
  <si>
    <t>[PF14] Kevin Murkisch</t>
  </si>
  <si>
    <t>[PF14] Sebastian Adamski</t>
  </si>
  <si>
    <t>[PF14] Torge Bartsch</t>
  </si>
  <si>
    <t>[PF14] Franz Kaiser</t>
  </si>
  <si>
    <t>[PF14] Anna Starovsky</t>
  </si>
  <si>
    <t>[PF14] Jonas Hase</t>
  </si>
  <si>
    <t>[PF14] Godoun Maksim</t>
  </si>
  <si>
    <t>[PF14] Barzahlung PF</t>
  </si>
  <si>
    <t>[PF14] Anteil PF FSR PuV</t>
  </si>
  <si>
    <t xml:space="preserve">[PF14] 3. Anzahlung Hostel </t>
  </si>
  <si>
    <t>[PF14] 1. Prag Anzahlung</t>
  </si>
  <si>
    <t>[PF14] 2. Prag Anzahlung</t>
  </si>
  <si>
    <t xml:space="preserve">[FFSoSe ]Überweisung Wechselgeld Fak-Fest </t>
  </si>
  <si>
    <t>[FFSoSe ] Knicklichter Fak-Fest</t>
  </si>
  <si>
    <t>[FFSoSe ] Budget Einkauf Metro Fak-Fest</t>
  </si>
  <si>
    <t>[FFSoSe ] Eingang Wechselgeld Fsr WAT</t>
  </si>
  <si>
    <t>[FFSoSe ] Versicherung Fak-Fest</t>
  </si>
  <si>
    <t>Griebnitzpreis</t>
  </si>
  <si>
    <t>Griebnitzpreis Urkunde</t>
  </si>
  <si>
    <t>Griebnitzpreis Rose</t>
  </si>
  <si>
    <t>[FFSoSe  DJ Fak-Fest</t>
  </si>
  <si>
    <t>[FFSoSe ] Endstand Kasse 1</t>
  </si>
  <si>
    <t>[FFSoSe ] Endstand Kasse 2</t>
  </si>
  <si>
    <t>[FFSoSe ] Endstand Kasse 3</t>
  </si>
  <si>
    <t>[FFSoSe ] Technik</t>
  </si>
  <si>
    <t>[FFSoSe ] Endstand Kasse 5</t>
  </si>
  <si>
    <t xml:space="preserve">[FFSoSe ] Rückzahlung Budget Metro </t>
  </si>
  <si>
    <t>Boardmarker</t>
  </si>
  <si>
    <t>[FFSoSe ]Rückzahlung Auslage Wechselgeld</t>
  </si>
  <si>
    <t>[FFSoSe ]Wechselgeld Fsr WAT</t>
  </si>
  <si>
    <t>[FFSoSe ]Wechselgeld Fsr Soz.</t>
  </si>
  <si>
    <t>[FFSoSe ]Wechselgeld PuV</t>
  </si>
  <si>
    <t>Abrechnung ASTA (Juli) vom 08.08.2014</t>
  </si>
  <si>
    <t>[FFSoSe ]Wechselgeld Fsr PuV/WAT</t>
  </si>
  <si>
    <t>[FFSoSe ] Wechselgeld Fsr Soz.</t>
  </si>
  <si>
    <t>[FFSoSe ]Anzeil Griller Standmiete</t>
  </si>
  <si>
    <t>[FFSoSe ] Getränke Gorgs</t>
  </si>
  <si>
    <t xml:space="preserve">[FFSoSe ] Salz </t>
  </si>
  <si>
    <t>[FFSoSe ]Eis Magnus</t>
  </si>
  <si>
    <t>[FFSoSe ] Umsätze Fak-Fest</t>
  </si>
  <si>
    <t>Soll-Ist-Abgleich</t>
  </si>
  <si>
    <t>Abgleich in %</t>
  </si>
  <si>
    <t>Ist-Soll-Abgleich</t>
  </si>
  <si>
    <t>[FFSoSe] Band</t>
  </si>
  <si>
    <t>Abrechnung verweigert</t>
  </si>
  <si>
    <t>[FFSoSe ] Security</t>
  </si>
  <si>
    <t>[FFSoSe ] Endstand Kasse 4</t>
  </si>
  <si>
    <t>[PF14] Überweisung Budget Bus Prag Angelique Schmidt</t>
  </si>
  <si>
    <t>[FFSoSe] Flyer + Plakate</t>
  </si>
  <si>
    <t>Umnuchung</t>
  </si>
  <si>
    <t>Jahresendabrechnung vom 27.09.14</t>
  </si>
  <si>
    <t>[aus RL] Stehtische Erstiwoche 13-14 GF 7</t>
  </si>
  <si>
    <t>[aus RL] Kaffee Master Erstifrühstück - Abrechnung VERWEIGERT GF 47</t>
  </si>
  <si>
    <t>Anteil Verluste anderer FSRs (enthalten in Jahresendabrechnung)</t>
  </si>
  <si>
    <t>2 cent Rücküberweisung ASTA November 1</t>
  </si>
  <si>
    <t>ASTA Veteilerschlüssel</t>
  </si>
  <si>
    <t>Übertrag Vorjahr</t>
  </si>
  <si>
    <t>↗</t>
  </si>
  <si>
    <t>wird in EA Buch zu "ASTA Abrechnung" zusammengefasst</t>
  </si>
  <si>
    <t>Ort, Datum</t>
  </si>
  <si>
    <t>Unterschrift / Stempel</t>
  </si>
  <si>
    <t>beschlossen am</t>
  </si>
  <si>
    <t>FSR Budget (Stand 12.03.2014-FINAL)</t>
  </si>
  <si>
    <t>[FFSoSe] Wachschutz</t>
  </si>
  <si>
    <t>[FFSoSe] Endreinigung Fak-Fest</t>
  </si>
  <si>
    <t>Bücherschluss 30.09.2014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</si>
</sst>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dd/mm/yy;@"/>
    <numFmt numFmtId="165" formatCode="#,##0.00\ [$€-407];[Red]\-#,##0.00\ [$€-407]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auto="1"/>
      </bottom>
      <diagonal/>
    </border>
  </borders>
  <cellStyleXfs count="8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" fillId="0" borderId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208">
    <xf numFmtId="0" fontId="0" fillId="0" borderId="0" xfId="0"/>
    <xf numFmtId="0" fontId="0" fillId="0" borderId="1" xfId="0" applyBorder="1"/>
    <xf numFmtId="164" fontId="0" fillId="0" borderId="2" xfId="0" applyNumberFormat="1" applyBorder="1"/>
    <xf numFmtId="0" fontId="0" fillId="0" borderId="2" xfId="0" applyBorder="1"/>
    <xf numFmtId="0" fontId="0" fillId="0" borderId="3" xfId="0" applyFont="1" applyBorder="1" applyAlignment="1">
      <alignment horizontal="center" vertical="center"/>
    </xf>
    <xf numFmtId="0" fontId="0" fillId="0" borderId="3" xfId="0" applyFont="1" applyBorder="1"/>
    <xf numFmtId="165" fontId="0" fillId="0" borderId="3" xfId="0" applyNumberFormat="1" applyFont="1" applyBorder="1"/>
    <xf numFmtId="164" fontId="0" fillId="0" borderId="3" xfId="0" applyNumberFormat="1" applyFont="1" applyBorder="1" applyAlignment="1">
      <alignment horizontal="center" vertical="center"/>
    </xf>
    <xf numFmtId="14" fontId="0" fillId="0" borderId="0" xfId="0" applyNumberFormat="1"/>
    <xf numFmtId="165" fontId="0" fillId="0" borderId="4" xfId="0" applyNumberFormat="1" applyBorder="1"/>
    <xf numFmtId="0" fontId="0" fillId="0" borderId="0" xfId="0" applyFont="1" applyAlignment="1">
      <alignment horizontal="left" indent="1"/>
    </xf>
    <xf numFmtId="0" fontId="0" fillId="0" borderId="0" xfId="0" applyFont="1" applyAlignment="1">
      <alignment horizontal="left" indent="2"/>
    </xf>
    <xf numFmtId="0" fontId="0" fillId="0" borderId="5" xfId="0" applyBorder="1"/>
    <xf numFmtId="0" fontId="5" fillId="0" borderId="6" xfId="0" applyFont="1" applyBorder="1"/>
    <xf numFmtId="165" fontId="5" fillId="0" borderId="6" xfId="0" applyNumberFormat="1" applyFont="1" applyBorder="1"/>
    <xf numFmtId="164" fontId="5" fillId="0" borderId="6" xfId="0" applyNumberFormat="1" applyFont="1" applyBorder="1"/>
    <xf numFmtId="0" fontId="5" fillId="0" borderId="6" xfId="0" applyFont="1" applyBorder="1" applyAlignment="1">
      <alignment horizontal="center"/>
    </xf>
    <xf numFmtId="0" fontId="0" fillId="0" borderId="0" xfId="0" applyFill="1"/>
    <xf numFmtId="14" fontId="0" fillId="0" borderId="0" xfId="0" applyNumberFormat="1" applyFill="1"/>
    <xf numFmtId="0" fontId="0" fillId="0" borderId="0" xfId="0" applyFont="1" applyFill="1" applyAlignment="1">
      <alignment horizontal="left"/>
    </xf>
    <xf numFmtId="165" fontId="0" fillId="0" borderId="4" xfId="0" applyNumberFormat="1" applyFill="1" applyBorder="1"/>
    <xf numFmtId="165" fontId="0" fillId="0" borderId="4" xfId="0" applyNumberFormat="1" applyFont="1" applyFill="1" applyBorder="1"/>
    <xf numFmtId="14" fontId="0" fillId="0" borderId="0" xfId="0" applyNumberFormat="1" applyFill="1"/>
    <xf numFmtId="165" fontId="0" fillId="0" borderId="0" xfId="0" applyNumberFormat="1" applyFill="1"/>
    <xf numFmtId="164" fontId="0" fillId="0" borderId="0" xfId="0" applyNumberFormat="1" applyFill="1"/>
    <xf numFmtId="0" fontId="0" fillId="0" borderId="0" xfId="0" applyFont="1" applyFill="1" applyAlignment="1">
      <alignment horizontal="left" indent="1"/>
    </xf>
    <xf numFmtId="165" fontId="0" fillId="0" borderId="0" xfId="0" applyNumberFormat="1" applyFont="1" applyFill="1"/>
    <xf numFmtId="0" fontId="0" fillId="0" borderId="0" xfId="0" applyFont="1" applyFill="1"/>
    <xf numFmtId="164" fontId="0" fillId="0" borderId="0" xfId="0" applyNumberFormat="1" applyFont="1" applyFill="1"/>
    <xf numFmtId="165" fontId="0" fillId="0" borderId="1" xfId="0" applyNumberFormat="1" applyFill="1" applyBorder="1"/>
    <xf numFmtId="165" fontId="0" fillId="0" borderId="0" xfId="0" applyNumberFormat="1" applyFont="1" applyFill="1" applyBorder="1"/>
    <xf numFmtId="1" fontId="0" fillId="0" borderId="2" xfId="0" applyNumberFormat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0" fillId="0" borderId="0" xfId="0" applyFont="1"/>
    <xf numFmtId="164" fontId="1" fillId="0" borderId="2" xfId="0" applyNumberFormat="1" applyFont="1" applyBorder="1"/>
    <xf numFmtId="0" fontId="0" fillId="0" borderId="1" xfId="0" applyFont="1" applyBorder="1"/>
    <xf numFmtId="164" fontId="0" fillId="0" borderId="2" xfId="0" applyNumberFormat="1" applyFont="1" applyBorder="1"/>
    <xf numFmtId="1" fontId="0" fillId="0" borderId="2" xfId="0" applyNumberFormat="1" applyFont="1" applyBorder="1" applyAlignment="1">
      <alignment horizontal="center"/>
    </xf>
    <xf numFmtId="0" fontId="0" fillId="0" borderId="2" xfId="0" applyFont="1" applyBorder="1"/>
    <xf numFmtId="0" fontId="1" fillId="0" borderId="0" xfId="0" applyFont="1"/>
    <xf numFmtId="0" fontId="8" fillId="0" borderId="0" xfId="0" applyFont="1" applyAlignment="1">
      <alignment horizontal="center"/>
    </xf>
    <xf numFmtId="0" fontId="0" fillId="3" borderId="0" xfId="0" applyFill="1"/>
    <xf numFmtId="0" fontId="0" fillId="0" borderId="0" xfId="0" applyFill="1" applyAlignment="1">
      <alignment horizontal="center"/>
    </xf>
    <xf numFmtId="0" fontId="9" fillId="0" borderId="0" xfId="0" applyFont="1"/>
    <xf numFmtId="0" fontId="1" fillId="4" borderId="0" xfId="0" applyFont="1" applyFill="1"/>
    <xf numFmtId="0" fontId="0" fillId="0" borderId="0" xfId="0" applyBorder="1"/>
    <xf numFmtId="8" fontId="0" fillId="0" borderId="0" xfId="1" applyNumberFormat="1" applyFont="1"/>
    <xf numFmtId="8" fontId="1" fillId="4" borderId="0" xfId="1" applyNumberFormat="1" applyFont="1" applyFill="1"/>
    <xf numFmtId="9" fontId="0" fillId="0" borderId="0" xfId="2" applyFont="1"/>
    <xf numFmtId="8" fontId="1" fillId="3" borderId="0" xfId="1" applyNumberFormat="1" applyFont="1" applyFill="1"/>
    <xf numFmtId="8" fontId="0" fillId="0" borderId="0" xfId="1" applyNumberFormat="1" applyFont="1" applyAlignment="1">
      <alignment horizontal="center"/>
    </xf>
    <xf numFmtId="8" fontId="6" fillId="4" borderId="0" xfId="1" applyNumberFormat="1" applyFont="1" applyFill="1"/>
    <xf numFmtId="0" fontId="6" fillId="4" borderId="0" xfId="0" applyFont="1" applyFill="1"/>
    <xf numFmtId="0" fontId="6" fillId="0" borderId="0" xfId="0" applyFont="1"/>
    <xf numFmtId="0" fontId="1" fillId="3" borderId="0" xfId="0" applyFont="1" applyFill="1"/>
    <xf numFmtId="8" fontId="8" fillId="0" borderId="0" xfId="1" applyNumberFormat="1" applyFont="1" applyAlignment="1">
      <alignment horizontal="center"/>
    </xf>
    <xf numFmtId="0" fontId="0" fillId="0" borderId="3" xfId="0" applyFont="1" applyBorder="1" applyAlignment="1">
      <alignment horizontal="center" vertical="center"/>
    </xf>
    <xf numFmtId="0" fontId="1" fillId="4" borderId="0" xfId="0" applyFont="1" applyFill="1" applyAlignment="1">
      <alignment horizontal="right"/>
    </xf>
    <xf numFmtId="0" fontId="0" fillId="0" borderId="0" xfId="0" applyFont="1" applyAlignment="1">
      <alignment horizontal="left"/>
    </xf>
    <xf numFmtId="0" fontId="5" fillId="0" borderId="0" xfId="0" applyFont="1" applyAlignment="1"/>
    <xf numFmtId="0" fontId="0" fillId="0" borderId="3" xfId="0" applyFont="1" applyBorder="1" applyAlignment="1">
      <alignment vertical="center"/>
    </xf>
    <xf numFmtId="14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/>
    </xf>
    <xf numFmtId="165" fontId="0" fillId="0" borderId="0" xfId="0" applyNumberFormat="1"/>
    <xf numFmtId="0" fontId="0" fillId="5" borderId="0" xfId="0" applyFill="1"/>
    <xf numFmtId="14" fontId="0" fillId="5" borderId="0" xfId="0" applyNumberFormat="1" applyFill="1"/>
    <xf numFmtId="0" fontId="0" fillId="5" borderId="0" xfId="0" applyFont="1" applyFill="1" applyAlignment="1">
      <alignment horizontal="left"/>
    </xf>
    <xf numFmtId="165" fontId="0" fillId="5" borderId="4" xfId="0" applyNumberFormat="1" applyFill="1" applyBorder="1"/>
    <xf numFmtId="165" fontId="0" fillId="5" borderId="4" xfId="0" applyNumberFormat="1" applyFont="1" applyFill="1" applyBorder="1"/>
    <xf numFmtId="0" fontId="0" fillId="5" borderId="0" xfId="0" applyFill="1" applyAlignment="1">
      <alignment horizontal="center"/>
    </xf>
    <xf numFmtId="165" fontId="0" fillId="5" borderId="0" xfId="0" applyNumberFormat="1" applyFill="1"/>
    <xf numFmtId="164" fontId="0" fillId="5" borderId="0" xfId="0" applyNumberFormat="1" applyFill="1"/>
    <xf numFmtId="0" fontId="5" fillId="5" borderId="0" xfId="0" applyFont="1" applyFill="1" applyAlignment="1">
      <alignment horizontal="center"/>
    </xf>
    <xf numFmtId="0" fontId="0" fillId="0" borderId="15" xfId="0" applyBorder="1"/>
    <xf numFmtId="165" fontId="0" fillId="0" borderId="0" xfId="0" applyNumberFormat="1" applyFont="1"/>
    <xf numFmtId="164" fontId="0" fillId="0" borderId="0" xfId="0" applyNumberFormat="1" applyFont="1"/>
    <xf numFmtId="0" fontId="0" fillId="0" borderId="0" xfId="0" applyFont="1" applyAlignment="1">
      <alignment horizontal="center"/>
    </xf>
    <xf numFmtId="0" fontId="5" fillId="0" borderId="0" xfId="0" applyFont="1"/>
    <xf numFmtId="165" fontId="5" fillId="0" borderId="0" xfId="0" applyNumberFormat="1" applyFont="1"/>
    <xf numFmtId="165" fontId="0" fillId="0" borderId="0" xfId="0" applyNumberFormat="1" applyFont="1" applyAlignment="1">
      <alignment horizontal="right"/>
    </xf>
    <xf numFmtId="0" fontId="0" fillId="5" borderId="0" xfId="0" applyFont="1" applyFill="1"/>
    <xf numFmtId="14" fontId="0" fillId="0" borderId="0" xfId="0" applyNumberFormat="1" applyFont="1"/>
    <xf numFmtId="165" fontId="0" fillId="0" borderId="4" xfId="0" applyNumberFormat="1" applyFont="1" applyBorder="1"/>
    <xf numFmtId="44" fontId="0" fillId="0" borderId="0" xfId="1" applyNumberFormat="1" applyFont="1"/>
    <xf numFmtId="164" fontId="1" fillId="0" borderId="19" xfId="0" applyNumberFormat="1" applyFont="1" applyBorder="1"/>
    <xf numFmtId="0" fontId="10" fillId="0" borderId="0" xfId="3"/>
    <xf numFmtId="165" fontId="10" fillId="0" borderId="0" xfId="3" applyNumberFormat="1"/>
    <xf numFmtId="14" fontId="10" fillId="0" borderId="0" xfId="3" applyNumberFormat="1"/>
    <xf numFmtId="14" fontId="10" fillId="0" borderId="4" xfId="3" applyNumberFormat="1" applyBorder="1"/>
    <xf numFmtId="0" fontId="10" fillId="0" borderId="4" xfId="3" applyNumberFormat="1" applyBorder="1"/>
    <xf numFmtId="165" fontId="10" fillId="0" borderId="4" xfId="3" applyNumberFormat="1" applyBorder="1"/>
    <xf numFmtId="0" fontId="10" fillId="0" borderId="6" xfId="3" applyBorder="1"/>
    <xf numFmtId="165" fontId="10" fillId="0" borderId="6" xfId="3" applyNumberFormat="1" applyBorder="1"/>
    <xf numFmtId="14" fontId="10" fillId="0" borderId="6" xfId="3" applyNumberFormat="1" applyBorder="1"/>
    <xf numFmtId="0" fontId="10" fillId="0" borderId="6" xfId="3" applyNumberFormat="1" applyBorder="1"/>
    <xf numFmtId="165" fontId="10" fillId="0" borderId="20" xfId="3" applyNumberFormat="1" applyBorder="1"/>
    <xf numFmtId="165" fontId="10" fillId="6" borderId="0" xfId="3" applyNumberFormat="1" applyFill="1"/>
    <xf numFmtId="14" fontId="5" fillId="0" borderId="0" xfId="3" applyNumberFormat="1" applyFont="1" applyBorder="1"/>
    <xf numFmtId="0" fontId="5" fillId="0" borderId="0" xfId="3" applyNumberFormat="1" applyFont="1" applyBorder="1"/>
    <xf numFmtId="165" fontId="5" fillId="0" borderId="4" xfId="3" applyNumberFormat="1" applyFont="1" applyBorder="1"/>
    <xf numFmtId="14" fontId="10" fillId="0" borderId="0" xfId="3" applyNumberFormat="1" applyFont="1" applyBorder="1"/>
    <xf numFmtId="0" fontId="10" fillId="0" borderId="0" xfId="3" applyNumberFormat="1" applyBorder="1"/>
    <xf numFmtId="0" fontId="10" fillId="0" borderId="0" xfId="3" applyNumberFormat="1" applyFont="1" applyFill="1" applyBorder="1"/>
    <xf numFmtId="165" fontId="11" fillId="0" borderId="0" xfId="3" applyNumberFormat="1" applyFont="1"/>
    <xf numFmtId="0" fontId="11" fillId="0" borderId="0" xfId="3" applyNumberFormat="1" applyFont="1" applyFill="1" applyBorder="1"/>
    <xf numFmtId="165" fontId="11" fillId="0" borderId="4" xfId="3" applyNumberFormat="1" applyFont="1" applyFill="1" applyBorder="1"/>
    <xf numFmtId="0" fontId="10" fillId="0" borderId="3" xfId="3" applyFont="1" applyBorder="1"/>
    <xf numFmtId="165" fontId="10" fillId="0" borderId="3" xfId="3" applyNumberFormat="1" applyFont="1" applyBorder="1"/>
    <xf numFmtId="14" fontId="10" fillId="0" borderId="3" xfId="3" applyNumberFormat="1" applyFont="1" applyBorder="1"/>
    <xf numFmtId="0" fontId="10" fillId="0" borderId="3" xfId="3" applyNumberFormat="1" applyFont="1" applyBorder="1"/>
    <xf numFmtId="165" fontId="10" fillId="0" borderId="21" xfId="3" applyNumberFormat="1" applyFont="1" applyBorder="1"/>
    <xf numFmtId="14" fontId="5" fillId="0" borderId="6" xfId="3" applyNumberFormat="1" applyFont="1" applyBorder="1"/>
    <xf numFmtId="0" fontId="5" fillId="0" borderId="6" xfId="3" applyNumberFormat="1" applyFont="1" applyBorder="1"/>
    <xf numFmtId="165" fontId="10" fillId="0" borderId="0" xfId="3" applyNumberFormat="1" applyBorder="1"/>
    <xf numFmtId="165" fontId="5" fillId="7" borderId="0" xfId="3" applyNumberFormat="1" applyFont="1" applyFill="1"/>
    <xf numFmtId="0" fontId="5" fillId="0" borderId="0" xfId="3" applyFont="1"/>
    <xf numFmtId="0" fontId="10" fillId="0" borderId="0" xfId="3" applyAlignment="1">
      <alignment horizontal="left" indent="1"/>
    </xf>
    <xf numFmtId="0" fontId="10" fillId="0" borderId="0" xfId="3" applyFont="1" applyFill="1"/>
    <xf numFmtId="165" fontId="10" fillId="0" borderId="0" xfId="3" applyNumberFormat="1" applyFill="1"/>
    <xf numFmtId="165" fontId="5" fillId="0" borderId="0" xfId="3" applyNumberFormat="1" applyFont="1"/>
    <xf numFmtId="165" fontId="11" fillId="0" borderId="0" xfId="3" applyNumberFormat="1" applyFont="1" applyFill="1"/>
    <xf numFmtId="0" fontId="10" fillId="0" borderId="0" xfId="3" applyNumberFormat="1" applyFill="1" applyBorder="1"/>
    <xf numFmtId="165" fontId="10" fillId="0" borderId="0" xfId="3" applyNumberFormat="1" applyFont="1"/>
    <xf numFmtId="165" fontId="10" fillId="0" borderId="0" xfId="3" applyNumberFormat="1" applyFont="1" applyFill="1"/>
    <xf numFmtId="165" fontId="10" fillId="6" borderId="4" xfId="3" applyNumberFormat="1" applyFill="1" applyBorder="1"/>
    <xf numFmtId="0" fontId="10" fillId="0" borderId="0" xfId="3" applyFont="1"/>
    <xf numFmtId="14" fontId="5" fillId="0" borderId="0" xfId="3" applyNumberFormat="1" applyFont="1"/>
    <xf numFmtId="8" fontId="0" fillId="0" borderId="2" xfId="1" applyNumberFormat="1" applyFont="1" applyBorder="1"/>
    <xf numFmtId="8" fontId="0" fillId="0" borderId="19" xfId="1" applyNumberFormat="1" applyFont="1" applyBorder="1"/>
    <xf numFmtId="8" fontId="3" fillId="2" borderId="12" xfId="1" applyNumberFormat="1" applyFont="1" applyFill="1" applyBorder="1" applyAlignment="1">
      <alignment horizontal="center" vertical="top"/>
    </xf>
    <xf numFmtId="8" fontId="1" fillId="2" borderId="17" xfId="1" applyNumberFormat="1" applyFont="1" applyFill="1" applyBorder="1" applyAlignment="1">
      <alignment horizontal="center" vertical="top"/>
    </xf>
    <xf numFmtId="8" fontId="1" fillId="0" borderId="2" xfId="1" applyNumberFormat="1" applyFont="1" applyBorder="1"/>
    <xf numFmtId="8" fontId="4" fillId="0" borderId="2" xfId="1" applyNumberFormat="1" applyFont="1" applyBorder="1"/>
    <xf numFmtId="8" fontId="0" fillId="0" borderId="2" xfId="0" applyNumberFormat="1" applyBorder="1"/>
    <xf numFmtId="8" fontId="2" fillId="0" borderId="2" xfId="1" applyNumberFormat="1" applyFont="1" applyBorder="1"/>
    <xf numFmtId="8" fontId="0" fillId="0" borderId="15" xfId="1" applyNumberFormat="1" applyFont="1" applyBorder="1"/>
    <xf numFmtId="8" fontId="4" fillId="0" borderId="19" xfId="1" applyNumberFormat="1" applyFont="1" applyBorder="1"/>
    <xf numFmtId="8" fontId="4" fillId="0" borderId="4" xfId="1" applyNumberFormat="1" applyFont="1" applyBorder="1" applyAlignment="1">
      <alignment horizontal="right"/>
    </xf>
    <xf numFmtId="8" fontId="4" fillId="0" borderId="4" xfId="3" applyNumberFormat="1" applyFont="1" applyBorder="1"/>
    <xf numFmtId="8" fontId="4" fillId="0" borderId="4" xfId="1" applyNumberFormat="1" applyFont="1" applyFill="1" applyBorder="1" applyAlignment="1">
      <alignment horizontal="right"/>
    </xf>
    <xf numFmtId="8" fontId="4" fillId="0" borderId="4" xfId="3" applyNumberFormat="1" applyFont="1" applyFill="1" applyBorder="1"/>
    <xf numFmtId="8" fontId="4" fillId="0" borderId="2" xfId="3" applyNumberFormat="1" applyFont="1" applyBorder="1" applyAlignment="1">
      <alignment horizontal="right"/>
    </xf>
    <xf numFmtId="8" fontId="4" fillId="0" borderId="0" xfId="3" applyNumberFormat="1" applyFont="1" applyAlignment="1">
      <alignment horizontal="right"/>
    </xf>
    <xf numFmtId="164" fontId="1" fillId="2" borderId="8" xfId="0" applyNumberFormat="1" applyFont="1" applyFill="1" applyBorder="1" applyAlignment="1">
      <alignment horizontal="center" vertical="top"/>
    </xf>
    <xf numFmtId="164" fontId="1" fillId="2" borderId="11" xfId="0" applyNumberFormat="1" applyFont="1" applyFill="1" applyBorder="1" applyAlignment="1">
      <alignment horizontal="center" vertical="top"/>
    </xf>
    <xf numFmtId="8" fontId="1" fillId="2" borderId="12" xfId="1" applyNumberFormat="1" applyFont="1" applyFill="1" applyBorder="1" applyAlignment="1">
      <alignment horizontal="center" vertical="top"/>
    </xf>
    <xf numFmtId="8" fontId="0" fillId="0" borderId="2" xfId="0" applyNumberFormat="1" applyFont="1" applyBorder="1"/>
    <xf numFmtId="0" fontId="0" fillId="0" borderId="18" xfId="0" applyFont="1" applyBorder="1"/>
    <xf numFmtId="164" fontId="0" fillId="0" borderId="19" xfId="0" applyNumberFormat="1" applyFont="1" applyBorder="1"/>
    <xf numFmtId="1" fontId="0" fillId="0" borderId="19" xfId="0" applyNumberFormat="1" applyFont="1" applyBorder="1" applyAlignment="1">
      <alignment horizontal="center"/>
    </xf>
    <xf numFmtId="0" fontId="0" fillId="0" borderId="19" xfId="0" applyFont="1" applyBorder="1"/>
    <xf numFmtId="8" fontId="0" fillId="0" borderId="19" xfId="0" applyNumberFormat="1" applyFont="1" applyBorder="1"/>
    <xf numFmtId="0" fontId="0" fillId="0" borderId="2" xfId="0" applyFont="1" applyFill="1" applyBorder="1"/>
    <xf numFmtId="164" fontId="0" fillId="0" borderId="2" xfId="0" applyNumberFormat="1" applyFont="1" applyFill="1" applyBorder="1"/>
    <xf numFmtId="0" fontId="0" fillId="0" borderId="2" xfId="0" applyNumberFormat="1" applyFont="1" applyBorder="1"/>
    <xf numFmtId="0" fontId="12" fillId="0" borderId="0" xfId="3" applyFont="1"/>
    <xf numFmtId="0" fontId="12" fillId="0" borderId="0" xfId="3" applyNumberFormat="1" applyFont="1"/>
    <xf numFmtId="0" fontId="0" fillId="0" borderId="0" xfId="0" applyFont="1" applyFill="1" applyBorder="1"/>
    <xf numFmtId="0" fontId="12" fillId="0" borderId="0" xfId="3" applyNumberFormat="1" applyFont="1" applyFill="1" applyBorder="1"/>
    <xf numFmtId="0" fontId="13" fillId="0" borderId="0" xfId="3" applyNumberFormat="1" applyFont="1" applyFill="1" applyBorder="1"/>
    <xf numFmtId="0" fontId="12" fillId="0" borderId="0" xfId="3" applyNumberFormat="1" applyFont="1" applyFill="1"/>
    <xf numFmtId="0" fontId="12" fillId="0" borderId="0" xfId="3" applyFont="1" applyFill="1"/>
    <xf numFmtId="8" fontId="0" fillId="0" borderId="0" xfId="2" applyNumberFormat="1" applyFont="1"/>
    <xf numFmtId="164" fontId="0" fillId="0" borderId="2" xfId="0" applyNumberFormat="1" applyFill="1" applyBorder="1"/>
    <xf numFmtId="1" fontId="0" fillId="0" borderId="2" xfId="0" applyNumberFormat="1" applyFill="1" applyBorder="1" applyAlignment="1">
      <alignment horizontal="center"/>
    </xf>
    <xf numFmtId="0" fontId="0" fillId="0" borderId="0" xfId="0" applyAlignment="1">
      <alignment horizontal="left" indent="1"/>
    </xf>
    <xf numFmtId="8" fontId="0" fillId="0" borderId="0" xfId="1" applyNumberFormat="1" applyFont="1" applyFill="1"/>
    <xf numFmtId="44" fontId="0" fillId="0" borderId="2" xfId="1" applyFont="1" applyBorder="1"/>
    <xf numFmtId="0" fontId="1" fillId="4" borderId="0" xfId="0" applyFont="1" applyFill="1" applyAlignment="1">
      <alignment horizontal="right"/>
    </xf>
    <xf numFmtId="8" fontId="16" fillId="0" borderId="0" xfId="1" applyNumberFormat="1" applyFont="1"/>
    <xf numFmtId="0" fontId="0" fillId="0" borderId="22" xfId="0" applyBorder="1"/>
    <xf numFmtId="8" fontId="1" fillId="2" borderId="13" xfId="1" applyNumberFormat="1" applyFont="1" applyFill="1" applyBorder="1" applyAlignment="1">
      <alignment horizontal="center" vertical="top"/>
    </xf>
    <xf numFmtId="8" fontId="1" fillId="2" borderId="14" xfId="1" applyNumberFormat="1" applyFont="1" applyFill="1" applyBorder="1" applyAlignment="1">
      <alignment horizontal="center" vertical="top"/>
    </xf>
    <xf numFmtId="8" fontId="1" fillId="2" borderId="9" xfId="1" applyNumberFormat="1" applyFont="1" applyFill="1" applyBorder="1" applyAlignment="1">
      <alignment horizontal="center" vertical="top" wrapText="1"/>
    </xf>
    <xf numFmtId="8" fontId="1" fillId="2" borderId="12" xfId="1" applyNumberFormat="1" applyFont="1" applyFill="1" applyBorder="1" applyAlignment="1">
      <alignment horizontal="center" vertical="top" wrapText="1"/>
    </xf>
    <xf numFmtId="8" fontId="1" fillId="2" borderId="16" xfId="1" applyNumberFormat="1" applyFont="1" applyFill="1" applyBorder="1" applyAlignment="1">
      <alignment horizontal="center" vertical="top"/>
    </xf>
    <xf numFmtId="8" fontId="1" fillId="2" borderId="9" xfId="1" applyNumberFormat="1" applyFont="1" applyFill="1" applyBorder="1" applyAlignment="1">
      <alignment horizontal="center" vertical="top"/>
    </xf>
    <xf numFmtId="8" fontId="1" fillId="2" borderId="12" xfId="1" applyNumberFormat="1" applyFont="1" applyFill="1" applyBorder="1" applyAlignment="1">
      <alignment horizontal="center" vertical="top"/>
    </xf>
    <xf numFmtId="8" fontId="1" fillId="2" borderId="9" xfId="0" applyNumberFormat="1" applyFont="1" applyFill="1" applyBorder="1" applyAlignment="1">
      <alignment horizontal="center" vertical="top"/>
    </xf>
    <xf numFmtId="8" fontId="1" fillId="2" borderId="12" xfId="0" applyNumberFormat="1" applyFont="1" applyFill="1" applyBorder="1" applyAlignment="1">
      <alignment horizontal="center" vertical="top"/>
    </xf>
    <xf numFmtId="0" fontId="1" fillId="2" borderId="7" xfId="0" applyFont="1" applyFill="1" applyBorder="1" applyAlignment="1">
      <alignment horizontal="center" vertical="top"/>
    </xf>
    <xf numFmtId="0" fontId="1" fillId="2" borderId="10" xfId="0" applyFont="1" applyFill="1" applyBorder="1" applyAlignment="1">
      <alignment horizontal="center" vertical="top"/>
    </xf>
    <xf numFmtId="164" fontId="1" fillId="2" borderId="8" xfId="0" applyNumberFormat="1" applyFont="1" applyFill="1" applyBorder="1" applyAlignment="1">
      <alignment horizontal="center" vertical="top"/>
    </xf>
    <xf numFmtId="164" fontId="1" fillId="2" borderId="11" xfId="0" applyNumberFormat="1" applyFont="1" applyFill="1" applyBorder="1" applyAlignment="1">
      <alignment horizontal="center" vertical="top"/>
    </xf>
    <xf numFmtId="1" fontId="1" fillId="2" borderId="8" xfId="0" applyNumberFormat="1" applyFont="1" applyFill="1" applyBorder="1" applyAlignment="1">
      <alignment horizontal="center" vertical="top" wrapText="1"/>
    </xf>
    <xf numFmtId="1" fontId="1" fillId="2" borderId="11" xfId="0" applyNumberFormat="1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/>
    </xf>
    <xf numFmtId="0" fontId="1" fillId="2" borderId="12" xfId="0" applyFont="1" applyFill="1" applyBorder="1" applyAlignment="1">
      <alignment horizontal="center" vertical="top"/>
    </xf>
    <xf numFmtId="164" fontId="1" fillId="2" borderId="9" xfId="0" applyNumberFormat="1" applyFont="1" applyFill="1" applyBorder="1" applyAlignment="1">
      <alignment horizontal="center" vertical="top" wrapText="1"/>
    </xf>
    <xf numFmtId="164" fontId="1" fillId="2" borderId="12" xfId="0" applyNumberFormat="1" applyFont="1" applyFill="1" applyBorder="1" applyAlignment="1">
      <alignment horizontal="center" vertical="top" wrapText="1"/>
    </xf>
    <xf numFmtId="164" fontId="1" fillId="2" borderId="9" xfId="0" applyNumberFormat="1" applyFont="1" applyFill="1" applyBorder="1" applyAlignment="1">
      <alignment horizontal="center" vertical="top"/>
    </xf>
    <xf numFmtId="164" fontId="1" fillId="2" borderId="12" xfId="0" applyNumberFormat="1" applyFont="1" applyFill="1" applyBorder="1" applyAlignment="1">
      <alignment horizontal="center" vertical="top"/>
    </xf>
    <xf numFmtId="0" fontId="1" fillId="3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0" fillId="0" borderId="0" xfId="0" applyAlignment="1">
      <alignment horizontal="left"/>
    </xf>
    <xf numFmtId="0" fontId="1" fillId="4" borderId="0" xfId="0" applyFont="1" applyFill="1" applyAlignment="1">
      <alignment horizontal="right"/>
    </xf>
    <xf numFmtId="0" fontId="1" fillId="0" borderId="0" xfId="0" applyFont="1" applyAlignment="1">
      <alignment horizontal="center"/>
    </xf>
    <xf numFmtId="0" fontId="6" fillId="4" borderId="0" xfId="0" applyFont="1" applyFill="1" applyAlignment="1">
      <alignment horizontal="right"/>
    </xf>
    <xf numFmtId="0" fontId="1" fillId="3" borderId="0" xfId="0" applyFont="1" applyFill="1" applyAlignment="1">
      <alignment horizontal="right"/>
    </xf>
    <xf numFmtId="0" fontId="5" fillId="0" borderId="0" xfId="0" applyFont="1" applyAlignment="1">
      <alignment horizontal="center"/>
    </xf>
    <xf numFmtId="0" fontId="0" fillId="0" borderId="3" xfId="0" applyFont="1" applyBorder="1" applyAlignment="1">
      <alignment horizontal="center" vertical="center"/>
    </xf>
    <xf numFmtId="0" fontId="5" fillId="0" borderId="3" xfId="3" applyFont="1" applyBorder="1" applyAlignment="1">
      <alignment horizontal="center" vertical="center"/>
    </xf>
    <xf numFmtId="14" fontId="5" fillId="0" borderId="4" xfId="3" applyNumberFormat="1" applyFont="1" applyBorder="1" applyAlignment="1">
      <alignment horizontal="center" vertical="center"/>
    </xf>
    <xf numFmtId="14" fontId="5" fillId="0" borderId="0" xfId="3" applyNumberFormat="1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14" fontId="5" fillId="0" borderId="20" xfId="3" applyNumberFormat="1" applyFont="1" applyBorder="1" applyAlignment="1">
      <alignment horizontal="center" vertical="center"/>
    </xf>
    <xf numFmtId="14" fontId="5" fillId="0" borderId="6" xfId="3" applyNumberFormat="1" applyFont="1" applyBorder="1" applyAlignment="1">
      <alignment horizontal="center" vertical="center"/>
    </xf>
  </cellXfs>
  <cellStyles count="8">
    <cellStyle name="Besuchter Link" xfId="5" builtinId="9" hidden="1"/>
    <cellStyle name="Besuchter Link" xfId="7" builtinId="9" hidden="1"/>
    <cellStyle name="Link" xfId="4" builtinId="8" hidden="1"/>
    <cellStyle name="Link" xfId="6" builtinId="8" hidden="1"/>
    <cellStyle name="Prozent" xfId="2" builtinId="5"/>
    <cellStyle name="Standard" xfId="0" builtinId="0"/>
    <cellStyle name="Standard 2" xfId="3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48576"/>
  <sheetViews>
    <sheetView tabSelected="1" topLeftCell="D56" zoomScale="150" zoomScaleNormal="150" zoomScalePageLayoutView="150" workbookViewId="0">
      <selection activeCell="H46" sqref="H46"/>
    </sheetView>
  </sheetViews>
  <sheetFormatPr baseColWidth="10" defaultRowHeight="14" zeroHeight="1" x14ac:dyDescent="0.75"/>
  <cols>
    <col min="1" max="1" width="5.1640625" style="1" bestFit="1" customWidth="1"/>
    <col min="2" max="2" width="15.33203125" style="2" bestFit="1" customWidth="1"/>
    <col min="3" max="3" width="6.1640625" style="31" customWidth="1"/>
    <col min="4" max="4" width="11.83203125" style="2" bestFit="1" customWidth="1"/>
    <col min="5" max="5" width="49.1640625" style="2" customWidth="1"/>
    <col min="6" max="6" width="21.5" style="2" customWidth="1"/>
    <col min="7" max="7" width="13.6640625" style="2" customWidth="1"/>
    <col min="8" max="8" width="22.33203125" style="3" bestFit="1" customWidth="1"/>
    <col min="9" max="9" width="11" style="128" bestFit="1" customWidth="1"/>
    <col min="10" max="10" width="11.5" style="128" bestFit="1" customWidth="1"/>
    <col min="11" max="11" width="12.33203125" style="128" bestFit="1" customWidth="1"/>
    <col min="12" max="12" width="11" style="133" bestFit="1" customWidth="1"/>
    <col min="13" max="14" width="10.83203125" style="128"/>
    <col min="15" max="15" width="10.83203125" style="133"/>
    <col min="16" max="18" width="10.83203125" style="128"/>
    <col min="19" max="19" width="10.83203125" style="134"/>
    <col min="20" max="21" width="10.83203125" style="128"/>
    <col min="22" max="22" width="10.83203125" style="135"/>
    <col min="23" max="23" width="10.83203125" style="128"/>
    <col min="24" max="24" width="10.83203125" style="136"/>
  </cols>
  <sheetData>
    <row r="1" spans="1:24" s="32" customFormat="1" ht="15.75" customHeight="1" thickTop="1">
      <c r="A1" s="181" t="s">
        <v>13</v>
      </c>
      <c r="B1" s="183" t="s">
        <v>0</v>
      </c>
      <c r="C1" s="185" t="s">
        <v>31</v>
      </c>
      <c r="D1" s="183" t="s">
        <v>1</v>
      </c>
      <c r="E1" s="144" t="s">
        <v>2</v>
      </c>
      <c r="F1" s="191" t="s">
        <v>32</v>
      </c>
      <c r="G1" s="189" t="s">
        <v>15</v>
      </c>
      <c r="H1" s="187" t="s">
        <v>3</v>
      </c>
      <c r="I1" s="177" t="s">
        <v>14</v>
      </c>
      <c r="J1" s="177"/>
      <c r="K1" s="177" t="s">
        <v>4</v>
      </c>
      <c r="L1" s="177"/>
      <c r="M1" s="174" t="s">
        <v>7</v>
      </c>
      <c r="N1" s="172" t="s">
        <v>91</v>
      </c>
      <c r="O1" s="173"/>
      <c r="P1" s="174" t="s">
        <v>92</v>
      </c>
      <c r="Q1" s="172" t="s">
        <v>58</v>
      </c>
      <c r="R1" s="173"/>
      <c r="S1" s="179" t="s">
        <v>124</v>
      </c>
      <c r="T1" s="172" t="s">
        <v>123</v>
      </c>
      <c r="U1" s="173"/>
      <c r="V1" s="177" t="s">
        <v>124</v>
      </c>
      <c r="W1" s="176" t="s">
        <v>229</v>
      </c>
      <c r="X1" s="173"/>
    </row>
    <row r="2" spans="1:24" s="32" customFormat="1" ht="15" thickBot="1">
      <c r="A2" s="182"/>
      <c r="B2" s="184"/>
      <c r="C2" s="186"/>
      <c r="D2" s="184"/>
      <c r="E2" s="145"/>
      <c r="F2" s="192"/>
      <c r="G2" s="190"/>
      <c r="H2" s="188"/>
      <c r="I2" s="146" t="s">
        <v>6</v>
      </c>
      <c r="J2" s="146" t="s">
        <v>5</v>
      </c>
      <c r="K2" s="146" t="s">
        <v>6</v>
      </c>
      <c r="L2" s="130" t="s">
        <v>5</v>
      </c>
      <c r="M2" s="175"/>
      <c r="N2" s="146" t="s">
        <v>6</v>
      </c>
      <c r="O2" s="130" t="s">
        <v>5</v>
      </c>
      <c r="P2" s="175"/>
      <c r="Q2" s="146" t="s">
        <v>6</v>
      </c>
      <c r="R2" s="146" t="s">
        <v>5</v>
      </c>
      <c r="S2" s="180"/>
      <c r="T2" s="146" t="s">
        <v>6</v>
      </c>
      <c r="U2" s="146" t="s">
        <v>5</v>
      </c>
      <c r="V2" s="178"/>
      <c r="W2" s="146" t="s">
        <v>6</v>
      </c>
      <c r="X2" s="131" t="s">
        <v>5</v>
      </c>
    </row>
    <row r="3" spans="1:24" ht="15" thickTop="1">
      <c r="A3" s="35">
        <v>1</v>
      </c>
      <c r="B3" s="36">
        <v>41548</v>
      </c>
      <c r="C3" s="37" t="s">
        <v>12</v>
      </c>
      <c r="D3" s="36" t="s">
        <v>12</v>
      </c>
      <c r="E3" s="34" t="s">
        <v>196</v>
      </c>
      <c r="F3" s="34"/>
      <c r="G3" s="34" t="s">
        <v>12</v>
      </c>
      <c r="H3" s="38" t="s">
        <v>8</v>
      </c>
      <c r="K3" s="132">
        <v>3661.21</v>
      </c>
      <c r="M3" s="128">
        <f>K3</f>
        <v>3661.21</v>
      </c>
      <c r="N3" s="132">
        <v>0</v>
      </c>
      <c r="P3" s="128">
        <f>N3</f>
        <v>0</v>
      </c>
      <c r="S3" s="147"/>
      <c r="V3" s="128"/>
    </row>
    <row r="4" spans="1:24">
      <c r="A4" s="35">
        <v>2</v>
      </c>
      <c r="B4" s="36">
        <v>41548</v>
      </c>
      <c r="C4" s="37" t="s">
        <v>12</v>
      </c>
      <c r="D4" s="36" t="s">
        <v>12</v>
      </c>
      <c r="E4" s="34" t="s">
        <v>197</v>
      </c>
      <c r="F4" s="34"/>
      <c r="G4" s="34" t="s">
        <v>12</v>
      </c>
      <c r="H4" s="38" t="s">
        <v>8</v>
      </c>
      <c r="M4" s="128">
        <f>M3+K4-L4</f>
        <v>3661.21</v>
      </c>
      <c r="P4" s="128">
        <f>P3+N4-O4</f>
        <v>0</v>
      </c>
      <c r="Q4" s="132">
        <v>194.85</v>
      </c>
      <c r="S4" s="147">
        <f>Q4</f>
        <v>194.85</v>
      </c>
      <c r="T4" s="132"/>
      <c r="U4" s="132">
        <v>0</v>
      </c>
      <c r="V4" s="132">
        <f>U4</f>
        <v>0</v>
      </c>
      <c r="X4" s="132">
        <f>M4+Q4</f>
        <v>3856.06</v>
      </c>
    </row>
    <row r="5" spans="1:24">
      <c r="A5" s="148">
        <v>3</v>
      </c>
      <c r="B5" s="149">
        <v>41548</v>
      </c>
      <c r="C5" s="150" t="s">
        <v>12</v>
      </c>
      <c r="D5" s="149" t="s">
        <v>12</v>
      </c>
      <c r="E5" s="85" t="s">
        <v>404</v>
      </c>
      <c r="F5" s="85"/>
      <c r="G5" s="85" t="s">
        <v>12</v>
      </c>
      <c r="H5" s="151" t="s">
        <v>8</v>
      </c>
      <c r="I5" s="129"/>
      <c r="J5" s="129"/>
      <c r="K5" s="129"/>
      <c r="L5" s="137"/>
      <c r="M5" s="129">
        <f t="shared" ref="M5:M81" si="0">M4+K5-L5</f>
        <v>3661.21</v>
      </c>
      <c r="N5" s="129"/>
      <c r="O5" s="137"/>
      <c r="P5" s="129">
        <f t="shared" ref="P5:P81" si="1">P4+N5-O5</f>
        <v>0</v>
      </c>
      <c r="Q5" s="129"/>
      <c r="R5" s="129"/>
      <c r="S5" s="152">
        <f>S4+Q5-R5</f>
        <v>194.85</v>
      </c>
      <c r="T5" s="129"/>
      <c r="U5" s="129"/>
      <c r="V5" s="129">
        <f>V4+U5-T5</f>
        <v>0</v>
      </c>
      <c r="W5" s="129"/>
      <c r="X5" s="129"/>
    </row>
    <row r="6" spans="1:24" s="33" customFormat="1">
      <c r="A6" s="35">
        <v>4</v>
      </c>
      <c r="B6" s="36">
        <v>41548</v>
      </c>
      <c r="C6" s="37">
        <v>2</v>
      </c>
      <c r="D6" s="36">
        <v>41548</v>
      </c>
      <c r="E6" s="36" t="s">
        <v>42</v>
      </c>
      <c r="F6" s="36">
        <v>41555</v>
      </c>
      <c r="G6" s="36">
        <v>41603</v>
      </c>
      <c r="H6" s="38" t="s">
        <v>11</v>
      </c>
      <c r="I6" s="128">
        <v>31.54</v>
      </c>
      <c r="J6" s="128"/>
      <c r="K6" s="128"/>
      <c r="L6" s="133">
        <v>31.54</v>
      </c>
      <c r="M6" s="128">
        <f t="shared" si="0"/>
        <v>3629.67</v>
      </c>
      <c r="N6" s="128"/>
      <c r="O6" s="133"/>
      <c r="P6" s="128">
        <f t="shared" si="1"/>
        <v>0</v>
      </c>
      <c r="Q6" s="128"/>
      <c r="R6" s="128"/>
      <c r="S6" s="147">
        <f t="shared" ref="S6:S20" si="2">S5+Q6-R6</f>
        <v>194.85</v>
      </c>
      <c r="T6" s="128"/>
      <c r="U6" s="128"/>
      <c r="V6" s="128">
        <f t="shared" ref="V6:V82" si="3">V5+U6-T6</f>
        <v>0</v>
      </c>
      <c r="W6" s="128"/>
      <c r="X6" s="136"/>
    </row>
    <row r="7" spans="1:24" s="33" customFormat="1">
      <c r="A7" s="35">
        <v>5</v>
      </c>
      <c r="B7" s="36">
        <v>41548</v>
      </c>
      <c r="C7" s="37">
        <v>2</v>
      </c>
      <c r="D7" s="36">
        <v>41548</v>
      </c>
      <c r="E7" s="36" t="s">
        <v>43</v>
      </c>
      <c r="F7" s="36">
        <v>41555</v>
      </c>
      <c r="G7" s="36">
        <v>41603</v>
      </c>
      <c r="H7" s="38" t="s">
        <v>11</v>
      </c>
      <c r="I7" s="128">
        <v>16.690000000000001</v>
      </c>
      <c r="J7" s="128"/>
      <c r="K7" s="128"/>
      <c r="L7" s="133">
        <v>16.690000000000001</v>
      </c>
      <c r="M7" s="128">
        <f t="shared" si="0"/>
        <v>3612.98</v>
      </c>
      <c r="N7" s="128"/>
      <c r="O7" s="133"/>
      <c r="P7" s="128">
        <f t="shared" si="1"/>
        <v>0</v>
      </c>
      <c r="Q7" s="128"/>
      <c r="R7" s="128"/>
      <c r="S7" s="147">
        <f t="shared" si="2"/>
        <v>194.85</v>
      </c>
      <c r="T7" s="128"/>
      <c r="U7" s="128"/>
      <c r="V7" s="128">
        <f t="shared" si="3"/>
        <v>0</v>
      </c>
      <c r="W7" s="128"/>
      <c r="X7" s="136"/>
    </row>
    <row r="8" spans="1:24" s="33" customFormat="1">
      <c r="A8" s="35">
        <v>6</v>
      </c>
      <c r="B8" s="36">
        <v>41548</v>
      </c>
      <c r="C8" s="37" t="s">
        <v>45</v>
      </c>
      <c r="D8" s="36" t="s">
        <v>12</v>
      </c>
      <c r="E8" s="36" t="s">
        <v>44</v>
      </c>
      <c r="F8" s="36" t="s">
        <v>12</v>
      </c>
      <c r="G8" s="36" t="s">
        <v>12</v>
      </c>
      <c r="H8" s="33" t="s">
        <v>88</v>
      </c>
      <c r="I8" s="128"/>
      <c r="J8" s="128">
        <v>3.53</v>
      </c>
      <c r="K8" s="128">
        <v>3.53</v>
      </c>
      <c r="L8" s="133"/>
      <c r="M8" s="128">
        <f t="shared" si="0"/>
        <v>3616.51</v>
      </c>
      <c r="N8" s="128"/>
      <c r="O8" s="133"/>
      <c r="P8" s="128">
        <f t="shared" si="1"/>
        <v>0</v>
      </c>
      <c r="Q8" s="128"/>
      <c r="R8" s="128"/>
      <c r="S8" s="147">
        <f t="shared" si="2"/>
        <v>194.85</v>
      </c>
      <c r="T8" s="128"/>
      <c r="U8" s="128"/>
      <c r="V8" s="128">
        <f t="shared" si="3"/>
        <v>0</v>
      </c>
      <c r="W8" s="128"/>
      <c r="X8" s="136"/>
    </row>
    <row r="9" spans="1:24">
      <c r="A9" s="35">
        <v>7</v>
      </c>
      <c r="B9" s="36">
        <v>41569</v>
      </c>
      <c r="C9" s="37" t="s">
        <v>21</v>
      </c>
      <c r="D9" s="36" t="s">
        <v>12</v>
      </c>
      <c r="E9" s="36" t="s">
        <v>93</v>
      </c>
      <c r="F9" s="36" t="s">
        <v>12</v>
      </c>
      <c r="G9" s="36" t="s">
        <v>12</v>
      </c>
      <c r="H9" s="38" t="s">
        <v>10</v>
      </c>
      <c r="J9" s="128">
        <v>20</v>
      </c>
      <c r="K9" s="133">
        <v>20</v>
      </c>
      <c r="M9" s="128">
        <f t="shared" si="0"/>
        <v>3636.51</v>
      </c>
      <c r="N9" s="133"/>
      <c r="P9" s="128">
        <f t="shared" si="1"/>
        <v>0</v>
      </c>
      <c r="S9" s="147">
        <f t="shared" si="2"/>
        <v>194.85</v>
      </c>
      <c r="V9" s="128">
        <f t="shared" si="3"/>
        <v>0</v>
      </c>
    </row>
    <row r="10" spans="1:24">
      <c r="A10" s="35">
        <v>8</v>
      </c>
      <c r="B10" s="36">
        <v>41570</v>
      </c>
      <c r="C10" s="37">
        <v>10</v>
      </c>
      <c r="D10" s="36">
        <v>41564</v>
      </c>
      <c r="E10" s="36" t="s">
        <v>9</v>
      </c>
      <c r="F10" s="36" t="s">
        <v>12</v>
      </c>
      <c r="G10" s="36">
        <v>41603</v>
      </c>
      <c r="H10" s="38" t="s">
        <v>11</v>
      </c>
      <c r="I10" s="128">
        <v>20.97</v>
      </c>
      <c r="K10" s="133"/>
      <c r="L10" s="133">
        <v>20.97</v>
      </c>
      <c r="M10" s="128">
        <f t="shared" si="0"/>
        <v>3615.5400000000004</v>
      </c>
      <c r="N10" s="133"/>
      <c r="P10" s="128">
        <f t="shared" si="1"/>
        <v>0</v>
      </c>
      <c r="S10" s="147">
        <f t="shared" si="2"/>
        <v>194.85</v>
      </c>
      <c r="V10" s="128">
        <f t="shared" si="3"/>
        <v>0</v>
      </c>
    </row>
    <row r="11" spans="1:24">
      <c r="A11" s="35">
        <v>9</v>
      </c>
      <c r="B11" s="36">
        <v>41570</v>
      </c>
      <c r="C11" s="37" t="s">
        <v>22</v>
      </c>
      <c r="D11" s="36" t="s">
        <v>12</v>
      </c>
      <c r="E11" s="36" t="s">
        <v>94</v>
      </c>
      <c r="F11" s="36" t="s">
        <v>12</v>
      </c>
      <c r="G11" s="36" t="s">
        <v>12</v>
      </c>
      <c r="H11" s="38" t="s">
        <v>10</v>
      </c>
      <c r="J11" s="128">
        <v>20</v>
      </c>
      <c r="K11" s="133">
        <v>20</v>
      </c>
      <c r="M11" s="128">
        <f t="shared" si="0"/>
        <v>3635.5400000000004</v>
      </c>
      <c r="N11" s="133"/>
      <c r="P11" s="128">
        <f t="shared" si="1"/>
        <v>0</v>
      </c>
      <c r="S11" s="147">
        <f t="shared" si="2"/>
        <v>194.85</v>
      </c>
      <c r="V11" s="128">
        <f t="shared" si="3"/>
        <v>0</v>
      </c>
    </row>
    <row r="12" spans="1:24">
      <c r="A12" s="35">
        <v>10</v>
      </c>
      <c r="B12" s="36">
        <v>41570</v>
      </c>
      <c r="C12" s="37" t="s">
        <v>23</v>
      </c>
      <c r="D12" s="36" t="s">
        <v>12</v>
      </c>
      <c r="E12" s="36" t="s">
        <v>95</v>
      </c>
      <c r="F12" s="36" t="s">
        <v>12</v>
      </c>
      <c r="G12" s="36" t="s">
        <v>12</v>
      </c>
      <c r="H12" s="38" t="s">
        <v>10</v>
      </c>
      <c r="J12" s="128">
        <v>20</v>
      </c>
      <c r="K12" s="133">
        <v>20</v>
      </c>
      <c r="M12" s="128">
        <f t="shared" si="0"/>
        <v>3655.5400000000004</v>
      </c>
      <c r="N12" s="133"/>
      <c r="P12" s="128">
        <f t="shared" si="1"/>
        <v>0</v>
      </c>
      <c r="S12" s="147">
        <f t="shared" si="2"/>
        <v>194.85</v>
      </c>
      <c r="V12" s="128">
        <f t="shared" si="3"/>
        <v>0</v>
      </c>
    </row>
    <row r="13" spans="1:24">
      <c r="A13" s="35">
        <v>11</v>
      </c>
      <c r="B13" s="36">
        <v>41570</v>
      </c>
      <c r="C13" s="37" t="s">
        <v>24</v>
      </c>
      <c r="D13" s="36" t="s">
        <v>12</v>
      </c>
      <c r="E13" s="36" t="s">
        <v>96</v>
      </c>
      <c r="F13" s="36" t="s">
        <v>12</v>
      </c>
      <c r="G13" s="36" t="s">
        <v>12</v>
      </c>
      <c r="H13" s="38" t="s">
        <v>10</v>
      </c>
      <c r="J13" s="128">
        <v>20</v>
      </c>
      <c r="K13" s="133">
        <v>20</v>
      </c>
      <c r="M13" s="128">
        <f t="shared" si="0"/>
        <v>3675.5400000000004</v>
      </c>
      <c r="N13" s="133"/>
      <c r="P13" s="128">
        <f t="shared" si="1"/>
        <v>0</v>
      </c>
      <c r="S13" s="147">
        <f t="shared" si="2"/>
        <v>194.85</v>
      </c>
      <c r="V13" s="128">
        <f t="shared" si="3"/>
        <v>0</v>
      </c>
    </row>
    <row r="14" spans="1:24">
      <c r="A14" s="35">
        <v>12</v>
      </c>
      <c r="B14" s="36">
        <v>41571</v>
      </c>
      <c r="C14" s="37" t="s">
        <v>25</v>
      </c>
      <c r="D14" s="36" t="s">
        <v>12</v>
      </c>
      <c r="E14" s="36" t="s">
        <v>97</v>
      </c>
      <c r="F14" s="36" t="s">
        <v>12</v>
      </c>
      <c r="G14" s="36" t="s">
        <v>12</v>
      </c>
      <c r="H14" s="38" t="s">
        <v>10</v>
      </c>
      <c r="J14" s="128">
        <v>20</v>
      </c>
      <c r="K14" s="133">
        <v>20</v>
      </c>
      <c r="M14" s="128">
        <f t="shared" si="0"/>
        <v>3695.5400000000004</v>
      </c>
      <c r="N14" s="133"/>
      <c r="P14" s="128">
        <f t="shared" si="1"/>
        <v>0</v>
      </c>
      <c r="S14" s="147">
        <f t="shared" si="2"/>
        <v>194.85</v>
      </c>
      <c r="V14" s="128">
        <f t="shared" si="3"/>
        <v>0</v>
      </c>
    </row>
    <row r="15" spans="1:24">
      <c r="A15" s="35">
        <v>13</v>
      </c>
      <c r="B15" s="36">
        <v>41571</v>
      </c>
      <c r="C15" s="37" t="s">
        <v>29</v>
      </c>
      <c r="D15" s="36" t="s">
        <v>12</v>
      </c>
      <c r="E15" s="36" t="s">
        <v>98</v>
      </c>
      <c r="F15" s="36" t="s">
        <v>12</v>
      </c>
      <c r="G15" s="36" t="s">
        <v>12</v>
      </c>
      <c r="H15" s="38" t="s">
        <v>10</v>
      </c>
      <c r="J15" s="128">
        <v>20</v>
      </c>
      <c r="K15" s="133">
        <v>20</v>
      </c>
      <c r="M15" s="128">
        <f t="shared" si="0"/>
        <v>3715.5400000000004</v>
      </c>
      <c r="N15" s="133"/>
      <c r="P15" s="128">
        <f t="shared" si="1"/>
        <v>0</v>
      </c>
      <c r="S15" s="147">
        <f t="shared" si="2"/>
        <v>194.85</v>
      </c>
      <c r="V15" s="128">
        <f t="shared" si="3"/>
        <v>0</v>
      </c>
    </row>
    <row r="16" spans="1:24">
      <c r="A16" s="35">
        <v>14</v>
      </c>
      <c r="B16" s="36">
        <v>41571</v>
      </c>
      <c r="C16" s="37" t="s">
        <v>30</v>
      </c>
      <c r="D16" s="36" t="s">
        <v>12</v>
      </c>
      <c r="E16" s="36" t="s">
        <v>99</v>
      </c>
      <c r="F16" s="36" t="s">
        <v>12</v>
      </c>
      <c r="G16" s="36" t="s">
        <v>12</v>
      </c>
      <c r="H16" s="38" t="s">
        <v>10</v>
      </c>
      <c r="J16" s="128">
        <v>20</v>
      </c>
      <c r="K16" s="133">
        <v>20</v>
      </c>
      <c r="M16" s="128">
        <f t="shared" si="0"/>
        <v>3735.5400000000004</v>
      </c>
      <c r="N16" s="133"/>
      <c r="P16" s="128">
        <f t="shared" si="1"/>
        <v>0</v>
      </c>
      <c r="S16" s="147">
        <f t="shared" si="2"/>
        <v>194.85</v>
      </c>
      <c r="V16" s="128">
        <f t="shared" si="3"/>
        <v>0</v>
      </c>
    </row>
    <row r="17" spans="1:22">
      <c r="A17" s="35">
        <v>15</v>
      </c>
      <c r="B17" s="36">
        <v>41571</v>
      </c>
      <c r="C17" s="37" t="s">
        <v>26</v>
      </c>
      <c r="D17" s="36" t="s">
        <v>12</v>
      </c>
      <c r="E17" s="36" t="s">
        <v>100</v>
      </c>
      <c r="F17" s="36" t="s">
        <v>12</v>
      </c>
      <c r="G17" s="36" t="s">
        <v>12</v>
      </c>
      <c r="H17" s="38" t="s">
        <v>10</v>
      </c>
      <c r="J17" s="128">
        <v>20</v>
      </c>
      <c r="K17" s="133">
        <v>20</v>
      </c>
      <c r="M17" s="128">
        <f t="shared" si="0"/>
        <v>3755.5400000000004</v>
      </c>
      <c r="N17" s="133"/>
      <c r="P17" s="128">
        <f t="shared" si="1"/>
        <v>0</v>
      </c>
      <c r="S17" s="147">
        <f t="shared" si="2"/>
        <v>194.85</v>
      </c>
      <c r="V17" s="128">
        <f t="shared" si="3"/>
        <v>0</v>
      </c>
    </row>
    <row r="18" spans="1:22">
      <c r="A18" s="35">
        <v>16</v>
      </c>
      <c r="B18" s="36">
        <v>41572</v>
      </c>
      <c r="C18" s="37" t="s">
        <v>27</v>
      </c>
      <c r="D18" s="36" t="s">
        <v>12</v>
      </c>
      <c r="E18" s="36" t="s">
        <v>101</v>
      </c>
      <c r="F18" s="36" t="s">
        <v>12</v>
      </c>
      <c r="G18" s="36" t="s">
        <v>12</v>
      </c>
      <c r="H18" s="38" t="s">
        <v>10</v>
      </c>
      <c r="J18" s="128">
        <v>20</v>
      </c>
      <c r="K18" s="133">
        <v>20</v>
      </c>
      <c r="M18" s="128">
        <f t="shared" si="0"/>
        <v>3775.5400000000004</v>
      </c>
      <c r="N18" s="133"/>
      <c r="P18" s="128">
        <f t="shared" si="1"/>
        <v>0</v>
      </c>
      <c r="S18" s="147">
        <f t="shared" si="2"/>
        <v>194.85</v>
      </c>
      <c r="V18" s="128">
        <f t="shared" si="3"/>
        <v>0</v>
      </c>
    </row>
    <row r="19" spans="1:22">
      <c r="A19" s="35">
        <v>17</v>
      </c>
      <c r="B19" s="36">
        <v>41573</v>
      </c>
      <c r="C19" s="37" t="s">
        <v>117</v>
      </c>
      <c r="D19" s="36" t="s">
        <v>12</v>
      </c>
      <c r="E19" s="58" t="s">
        <v>115</v>
      </c>
      <c r="F19" s="36" t="s">
        <v>12</v>
      </c>
      <c r="G19" s="36" t="s">
        <v>12</v>
      </c>
      <c r="H19" s="38" t="s">
        <v>10</v>
      </c>
      <c r="J19" s="128">
        <v>20</v>
      </c>
      <c r="K19" s="133"/>
      <c r="M19" s="128">
        <f t="shared" si="0"/>
        <v>3775.5400000000004</v>
      </c>
      <c r="N19" s="133">
        <v>20</v>
      </c>
      <c r="P19" s="128">
        <f t="shared" si="1"/>
        <v>20</v>
      </c>
      <c r="S19" s="147">
        <f t="shared" si="2"/>
        <v>194.85</v>
      </c>
      <c r="V19" s="128">
        <f t="shared" si="3"/>
        <v>0</v>
      </c>
    </row>
    <row r="20" spans="1:22">
      <c r="A20" s="35">
        <v>18</v>
      </c>
      <c r="B20" s="36">
        <v>41574</v>
      </c>
      <c r="C20" s="37" t="s">
        <v>118</v>
      </c>
      <c r="D20" s="36" t="s">
        <v>12</v>
      </c>
      <c r="E20" s="58" t="s">
        <v>116</v>
      </c>
      <c r="F20" s="36" t="s">
        <v>12</v>
      </c>
      <c r="G20" s="36" t="s">
        <v>12</v>
      </c>
      <c r="H20" s="38" t="s">
        <v>10</v>
      </c>
      <c r="J20" s="128">
        <v>20</v>
      </c>
      <c r="K20" s="133"/>
      <c r="M20" s="128">
        <f t="shared" si="0"/>
        <v>3775.5400000000004</v>
      </c>
      <c r="N20" s="133">
        <v>20</v>
      </c>
      <c r="P20" s="128">
        <f t="shared" si="1"/>
        <v>40</v>
      </c>
      <c r="S20" s="147">
        <f t="shared" si="2"/>
        <v>194.85</v>
      </c>
      <c r="V20" s="128">
        <f t="shared" si="3"/>
        <v>0</v>
      </c>
    </row>
    <row r="21" spans="1:22">
      <c r="A21" s="35">
        <v>19</v>
      </c>
      <c r="B21" s="36">
        <v>41574</v>
      </c>
      <c r="C21" s="37" t="s">
        <v>121</v>
      </c>
      <c r="D21" s="36" t="s">
        <v>12</v>
      </c>
      <c r="E21" s="36" t="s">
        <v>119</v>
      </c>
      <c r="F21" s="36" t="s">
        <v>12</v>
      </c>
      <c r="G21" s="36" t="s">
        <v>12</v>
      </c>
      <c r="H21" s="38" t="s">
        <v>10</v>
      </c>
      <c r="J21" s="128">
        <v>41</v>
      </c>
      <c r="K21" s="133"/>
      <c r="M21" s="128">
        <f t="shared" si="0"/>
        <v>3775.5400000000004</v>
      </c>
      <c r="N21" s="133">
        <v>41</v>
      </c>
      <c r="P21" s="128">
        <f t="shared" si="1"/>
        <v>81</v>
      </c>
      <c r="S21" s="147">
        <f t="shared" ref="S21:S28" si="4">S20+Q21-R21</f>
        <v>194.85</v>
      </c>
      <c r="V21" s="128">
        <f t="shared" si="3"/>
        <v>0</v>
      </c>
    </row>
    <row r="22" spans="1:22">
      <c r="A22" s="35">
        <v>20</v>
      </c>
      <c r="B22" s="36">
        <v>41574</v>
      </c>
      <c r="C22" s="37" t="s">
        <v>120</v>
      </c>
      <c r="D22" s="36" t="s">
        <v>12</v>
      </c>
      <c r="E22" s="36" t="s">
        <v>205</v>
      </c>
      <c r="F22" s="36" t="s">
        <v>12</v>
      </c>
      <c r="G22" s="36" t="s">
        <v>12</v>
      </c>
      <c r="H22" s="38" t="s">
        <v>10</v>
      </c>
      <c r="K22" s="133"/>
      <c r="M22" s="128">
        <f t="shared" si="0"/>
        <v>3775.5400000000004</v>
      </c>
      <c r="N22" s="133">
        <v>110</v>
      </c>
      <c r="P22" s="128">
        <f t="shared" si="1"/>
        <v>191</v>
      </c>
      <c r="S22" s="147">
        <f t="shared" si="4"/>
        <v>194.85</v>
      </c>
      <c r="U22" s="128">
        <v>110</v>
      </c>
      <c r="V22" s="128">
        <f t="shared" si="3"/>
        <v>110</v>
      </c>
    </row>
    <row r="23" spans="1:22">
      <c r="A23" s="35">
        <v>21</v>
      </c>
      <c r="B23" s="36">
        <v>41574</v>
      </c>
      <c r="C23" s="37" t="s">
        <v>121</v>
      </c>
      <c r="D23" s="36"/>
      <c r="E23" s="36" t="s">
        <v>122</v>
      </c>
      <c r="F23" s="36" t="s">
        <v>12</v>
      </c>
      <c r="G23" s="36" t="s">
        <v>12</v>
      </c>
      <c r="H23" s="38" t="s">
        <v>10</v>
      </c>
      <c r="I23" s="128">
        <v>178.5</v>
      </c>
      <c r="K23" s="133"/>
      <c r="M23" s="128">
        <f t="shared" si="0"/>
        <v>3775.5400000000004</v>
      </c>
      <c r="N23" s="133"/>
      <c r="O23" s="133">
        <v>178.5</v>
      </c>
      <c r="P23" s="128">
        <f t="shared" si="1"/>
        <v>12.5</v>
      </c>
      <c r="S23" s="147">
        <f t="shared" si="4"/>
        <v>194.85</v>
      </c>
      <c r="V23" s="128">
        <f t="shared" si="3"/>
        <v>110</v>
      </c>
    </row>
    <row r="24" spans="1:22">
      <c r="A24" s="35">
        <v>22</v>
      </c>
      <c r="B24" s="36">
        <v>41575</v>
      </c>
      <c r="C24" s="37" t="s">
        <v>28</v>
      </c>
      <c r="D24" s="36" t="s">
        <v>12</v>
      </c>
      <c r="E24" s="36" t="s">
        <v>102</v>
      </c>
      <c r="F24" s="36" t="s">
        <v>12</v>
      </c>
      <c r="G24" s="36" t="s">
        <v>12</v>
      </c>
      <c r="H24" s="38" t="s">
        <v>10</v>
      </c>
      <c r="J24" s="128">
        <v>20</v>
      </c>
      <c r="K24" s="133">
        <v>20</v>
      </c>
      <c r="M24" s="128">
        <f t="shared" si="0"/>
        <v>3795.5400000000004</v>
      </c>
      <c r="N24" s="133"/>
      <c r="P24" s="128">
        <f t="shared" si="1"/>
        <v>12.5</v>
      </c>
      <c r="S24" s="147">
        <f t="shared" si="4"/>
        <v>194.85</v>
      </c>
      <c r="V24" s="128">
        <f t="shared" si="3"/>
        <v>110</v>
      </c>
    </row>
    <row r="25" spans="1:22">
      <c r="A25" s="35">
        <v>23</v>
      </c>
      <c r="B25" s="36">
        <v>41584</v>
      </c>
      <c r="C25" s="37">
        <v>6</v>
      </c>
      <c r="D25" s="36">
        <v>41570</v>
      </c>
      <c r="E25" s="36" t="s">
        <v>33</v>
      </c>
      <c r="F25" s="36">
        <v>41562</v>
      </c>
      <c r="G25" s="36">
        <v>41603</v>
      </c>
      <c r="H25" s="38" t="s">
        <v>11</v>
      </c>
      <c r="I25" s="128">
        <v>2.92</v>
      </c>
      <c r="L25" s="133">
        <v>2.92</v>
      </c>
      <c r="M25" s="128">
        <f t="shared" si="0"/>
        <v>3792.6200000000003</v>
      </c>
      <c r="P25" s="128">
        <f t="shared" si="1"/>
        <v>12.5</v>
      </c>
      <c r="S25" s="147">
        <f t="shared" si="4"/>
        <v>194.85</v>
      </c>
      <c r="V25" s="128">
        <f t="shared" si="3"/>
        <v>110</v>
      </c>
    </row>
    <row r="26" spans="1:22">
      <c r="A26" s="35">
        <v>24</v>
      </c>
      <c r="B26" s="36">
        <v>41584</v>
      </c>
      <c r="C26" s="37">
        <v>4</v>
      </c>
      <c r="D26" s="36">
        <v>41563</v>
      </c>
      <c r="E26" s="36" t="s">
        <v>34</v>
      </c>
      <c r="F26" s="36">
        <v>41562</v>
      </c>
      <c r="G26" s="36">
        <v>41603</v>
      </c>
      <c r="H26" s="38" t="s">
        <v>11</v>
      </c>
      <c r="I26" s="128">
        <v>7.77</v>
      </c>
      <c r="L26" s="133">
        <v>7.77</v>
      </c>
      <c r="M26" s="128">
        <f t="shared" si="0"/>
        <v>3784.8500000000004</v>
      </c>
      <c r="P26" s="128">
        <f t="shared" si="1"/>
        <v>12.5</v>
      </c>
      <c r="S26" s="147">
        <f t="shared" si="4"/>
        <v>194.85</v>
      </c>
      <c r="V26" s="128">
        <f t="shared" si="3"/>
        <v>110</v>
      </c>
    </row>
    <row r="27" spans="1:22">
      <c r="A27" s="35">
        <v>25</v>
      </c>
      <c r="B27" s="36">
        <v>41584</v>
      </c>
      <c r="C27" s="37">
        <v>5</v>
      </c>
      <c r="D27" s="36">
        <v>41580</v>
      </c>
      <c r="E27" s="36" t="s">
        <v>35</v>
      </c>
      <c r="F27" s="36">
        <v>41570</v>
      </c>
      <c r="G27" s="36">
        <v>41603</v>
      </c>
      <c r="H27" s="38" t="s">
        <v>36</v>
      </c>
      <c r="I27" s="128">
        <v>2.79</v>
      </c>
      <c r="L27" s="133">
        <v>2.79</v>
      </c>
      <c r="M27" s="128">
        <f t="shared" si="0"/>
        <v>3782.0600000000004</v>
      </c>
      <c r="P27" s="128">
        <f t="shared" si="1"/>
        <v>12.5</v>
      </c>
      <c r="S27" s="147">
        <f t="shared" si="4"/>
        <v>194.85</v>
      </c>
      <c r="V27" s="128">
        <f t="shared" si="3"/>
        <v>110</v>
      </c>
    </row>
    <row r="28" spans="1:22">
      <c r="A28" s="35">
        <v>26</v>
      </c>
      <c r="B28" s="36">
        <v>41584</v>
      </c>
      <c r="C28" s="37">
        <v>1</v>
      </c>
      <c r="D28" s="36">
        <v>41558</v>
      </c>
      <c r="E28" s="36" t="s">
        <v>204</v>
      </c>
      <c r="F28" s="36">
        <v>41556</v>
      </c>
      <c r="G28" s="36">
        <v>41603</v>
      </c>
      <c r="H28" s="38" t="s">
        <v>11</v>
      </c>
      <c r="I28" s="128">
        <v>39.4</v>
      </c>
      <c r="L28" s="133">
        <v>39.4</v>
      </c>
      <c r="M28" s="128">
        <f t="shared" si="0"/>
        <v>3742.6600000000003</v>
      </c>
      <c r="P28" s="128">
        <f t="shared" si="1"/>
        <v>12.5</v>
      </c>
      <c r="S28" s="147">
        <f t="shared" si="4"/>
        <v>194.85</v>
      </c>
      <c r="V28" s="128">
        <f t="shared" si="3"/>
        <v>110</v>
      </c>
    </row>
    <row r="29" spans="1:22">
      <c r="A29" s="35">
        <v>27</v>
      </c>
      <c r="B29" s="36">
        <v>41584</v>
      </c>
      <c r="C29" s="37">
        <v>3</v>
      </c>
      <c r="D29" s="36">
        <v>41580</v>
      </c>
      <c r="E29" s="36" t="s">
        <v>37</v>
      </c>
      <c r="F29" s="36">
        <v>41570</v>
      </c>
      <c r="G29" s="36">
        <v>41603</v>
      </c>
      <c r="H29" s="38" t="s">
        <v>11</v>
      </c>
      <c r="I29" s="128">
        <v>46.73</v>
      </c>
      <c r="L29" s="133">
        <v>46.73</v>
      </c>
      <c r="M29" s="128">
        <f t="shared" si="0"/>
        <v>3695.9300000000003</v>
      </c>
      <c r="P29" s="128">
        <f t="shared" si="1"/>
        <v>12.5</v>
      </c>
      <c r="S29" s="147">
        <f t="shared" ref="S29:S92" si="5">S28+Q29-R29</f>
        <v>194.85</v>
      </c>
      <c r="V29" s="128">
        <f t="shared" si="3"/>
        <v>110</v>
      </c>
    </row>
    <row r="30" spans="1:22">
      <c r="A30" s="35">
        <v>28</v>
      </c>
      <c r="B30" s="36">
        <v>41589</v>
      </c>
      <c r="C30" s="37">
        <v>9</v>
      </c>
      <c r="D30" s="36">
        <v>41568</v>
      </c>
      <c r="E30" s="36" t="s">
        <v>103</v>
      </c>
      <c r="F30" s="36">
        <v>41570</v>
      </c>
      <c r="G30" s="36">
        <v>41603</v>
      </c>
      <c r="H30" s="38" t="s">
        <v>10</v>
      </c>
      <c r="I30" s="128">
        <v>7.79</v>
      </c>
      <c r="L30" s="133">
        <v>7.79</v>
      </c>
      <c r="M30" s="128">
        <f t="shared" si="0"/>
        <v>3688.1400000000003</v>
      </c>
      <c r="P30" s="128">
        <f t="shared" si="1"/>
        <v>12.5</v>
      </c>
      <c r="S30" s="147">
        <f t="shared" si="5"/>
        <v>194.85</v>
      </c>
      <c r="V30" s="128">
        <f t="shared" si="3"/>
        <v>110</v>
      </c>
    </row>
    <row r="31" spans="1:22">
      <c r="A31" s="35">
        <v>29</v>
      </c>
      <c r="B31" s="36">
        <v>41589</v>
      </c>
      <c r="C31" s="37">
        <v>14</v>
      </c>
      <c r="D31" s="36" t="s">
        <v>12</v>
      </c>
      <c r="E31" s="36" t="s">
        <v>104</v>
      </c>
      <c r="F31" s="36">
        <v>41570</v>
      </c>
      <c r="G31" s="36">
        <v>41603</v>
      </c>
      <c r="H31" s="38" t="s">
        <v>10</v>
      </c>
      <c r="I31" s="128">
        <f>414.65-110</f>
        <v>304.64999999999998</v>
      </c>
      <c r="L31" s="133">
        <v>414.65</v>
      </c>
      <c r="M31" s="128">
        <f t="shared" si="0"/>
        <v>3273.4900000000002</v>
      </c>
      <c r="P31" s="128">
        <f t="shared" si="1"/>
        <v>12.5</v>
      </c>
      <c r="S31" s="147">
        <f t="shared" si="5"/>
        <v>194.85</v>
      </c>
      <c r="T31" s="128">
        <v>110</v>
      </c>
      <c r="V31" s="128">
        <f t="shared" si="3"/>
        <v>0</v>
      </c>
    </row>
    <row r="32" spans="1:22">
      <c r="A32" s="35">
        <v>30</v>
      </c>
      <c r="B32" s="36">
        <v>41589</v>
      </c>
      <c r="C32" s="37">
        <v>12</v>
      </c>
      <c r="D32" s="36">
        <v>41559</v>
      </c>
      <c r="E32" s="36" t="s">
        <v>225</v>
      </c>
      <c r="F32" s="36">
        <v>41555</v>
      </c>
      <c r="G32" s="36" t="s">
        <v>12</v>
      </c>
      <c r="H32" s="38" t="s">
        <v>11</v>
      </c>
      <c r="I32" s="128">
        <v>10</v>
      </c>
      <c r="L32" s="133">
        <v>10</v>
      </c>
      <c r="M32" s="128">
        <f t="shared" si="0"/>
        <v>3263.4900000000002</v>
      </c>
      <c r="P32" s="128">
        <f t="shared" si="1"/>
        <v>12.5</v>
      </c>
      <c r="S32" s="147">
        <f t="shared" si="5"/>
        <v>194.85</v>
      </c>
      <c r="V32" s="128">
        <f t="shared" si="3"/>
        <v>0</v>
      </c>
    </row>
    <row r="33" spans="1:23">
      <c r="A33" s="35">
        <v>31</v>
      </c>
      <c r="B33" s="36">
        <v>41589</v>
      </c>
      <c r="C33" s="37">
        <v>13</v>
      </c>
      <c r="D33" s="36">
        <v>41559</v>
      </c>
      <c r="E33" s="36" t="s">
        <v>226</v>
      </c>
      <c r="F33" s="36">
        <v>41555</v>
      </c>
      <c r="G33" s="36" t="s">
        <v>12</v>
      </c>
      <c r="H33" s="38" t="s">
        <v>11</v>
      </c>
      <c r="I33" s="128">
        <v>10</v>
      </c>
      <c r="L33" s="133">
        <v>10</v>
      </c>
      <c r="M33" s="128">
        <f t="shared" si="0"/>
        <v>3253.4900000000002</v>
      </c>
      <c r="P33" s="128">
        <f t="shared" si="1"/>
        <v>12.5</v>
      </c>
      <c r="S33" s="147">
        <f t="shared" si="5"/>
        <v>194.85</v>
      </c>
      <c r="V33" s="128">
        <f t="shared" si="3"/>
        <v>0</v>
      </c>
    </row>
    <row r="34" spans="1:23">
      <c r="A34" s="35">
        <v>32</v>
      </c>
      <c r="B34" s="36">
        <v>41589</v>
      </c>
      <c r="C34" s="37">
        <v>11</v>
      </c>
      <c r="D34" s="36">
        <v>41559</v>
      </c>
      <c r="E34" s="36" t="s">
        <v>227</v>
      </c>
      <c r="F34" s="36">
        <v>41555</v>
      </c>
      <c r="G34" s="36" t="s">
        <v>12</v>
      </c>
      <c r="H34" s="38" t="s">
        <v>11</v>
      </c>
      <c r="I34" s="128">
        <v>10</v>
      </c>
      <c r="L34" s="133">
        <v>10</v>
      </c>
      <c r="M34" s="128">
        <f t="shared" si="0"/>
        <v>3243.4900000000002</v>
      </c>
      <c r="P34" s="128">
        <f t="shared" si="1"/>
        <v>12.5</v>
      </c>
      <c r="S34" s="147">
        <f t="shared" si="5"/>
        <v>194.85</v>
      </c>
      <c r="V34" s="128">
        <f t="shared" si="3"/>
        <v>0</v>
      </c>
    </row>
    <row r="35" spans="1:23">
      <c r="A35" s="35">
        <v>33</v>
      </c>
      <c r="B35" s="36">
        <v>41589</v>
      </c>
      <c r="C35" s="37"/>
      <c r="D35" s="36" t="s">
        <v>12</v>
      </c>
      <c r="E35" s="36" t="s">
        <v>232</v>
      </c>
      <c r="F35" s="36">
        <v>41555</v>
      </c>
      <c r="G35" s="36" t="s">
        <v>12</v>
      </c>
      <c r="H35" s="33" t="s">
        <v>230</v>
      </c>
      <c r="J35" s="128">
        <v>30</v>
      </c>
      <c r="M35" s="128">
        <f t="shared" si="0"/>
        <v>3243.4900000000002</v>
      </c>
      <c r="P35" s="128">
        <f t="shared" si="1"/>
        <v>12.5</v>
      </c>
      <c r="S35" s="147">
        <f t="shared" si="5"/>
        <v>194.85</v>
      </c>
      <c r="V35" s="128">
        <f t="shared" si="3"/>
        <v>0</v>
      </c>
      <c r="W35" s="128">
        <v>30</v>
      </c>
    </row>
    <row r="36" spans="1:23">
      <c r="A36" s="35">
        <v>34</v>
      </c>
      <c r="B36" s="36">
        <v>41589</v>
      </c>
      <c r="C36" s="37">
        <v>8</v>
      </c>
      <c r="D36" s="36">
        <v>41575</v>
      </c>
      <c r="E36" s="154" t="s">
        <v>105</v>
      </c>
      <c r="F36" s="36">
        <v>41570</v>
      </c>
      <c r="G36" s="36">
        <v>41603</v>
      </c>
      <c r="H36" s="38" t="s">
        <v>10</v>
      </c>
      <c r="I36" s="128">
        <v>890</v>
      </c>
      <c r="L36" s="133">
        <v>890</v>
      </c>
      <c r="M36" s="128">
        <f t="shared" si="0"/>
        <v>2353.4900000000002</v>
      </c>
      <c r="P36" s="128">
        <f t="shared" si="1"/>
        <v>12.5</v>
      </c>
      <c r="S36" s="147">
        <f t="shared" si="5"/>
        <v>194.85</v>
      </c>
      <c r="V36" s="128">
        <f t="shared" si="3"/>
        <v>0</v>
      </c>
    </row>
    <row r="37" spans="1:23">
      <c r="A37" s="35">
        <v>35</v>
      </c>
      <c r="B37" s="36">
        <v>41590</v>
      </c>
      <c r="C37" s="37">
        <v>17</v>
      </c>
      <c r="D37" s="36" t="s">
        <v>12</v>
      </c>
      <c r="E37" s="36" t="s">
        <v>47</v>
      </c>
      <c r="F37" s="36" t="s">
        <v>12</v>
      </c>
      <c r="G37" s="36" t="s">
        <v>12</v>
      </c>
      <c r="H37" s="38" t="s">
        <v>11</v>
      </c>
      <c r="J37" s="128">
        <v>0.4</v>
      </c>
      <c r="K37" s="128">
        <v>0.4</v>
      </c>
      <c r="M37" s="128">
        <f t="shared" si="0"/>
        <v>2353.8900000000003</v>
      </c>
      <c r="P37" s="128">
        <f t="shared" si="1"/>
        <v>12.5</v>
      </c>
      <c r="S37" s="147">
        <f t="shared" si="5"/>
        <v>194.85</v>
      </c>
      <c r="V37" s="128">
        <f t="shared" si="3"/>
        <v>0</v>
      </c>
    </row>
    <row r="38" spans="1:23">
      <c r="A38" s="35">
        <v>36</v>
      </c>
      <c r="B38" s="36">
        <v>41590</v>
      </c>
      <c r="C38" s="37">
        <v>19</v>
      </c>
      <c r="D38" s="36">
        <v>41584</v>
      </c>
      <c r="E38" s="36" t="s">
        <v>106</v>
      </c>
      <c r="F38" s="36" t="s">
        <v>12</v>
      </c>
      <c r="G38" s="36" t="s">
        <v>12</v>
      </c>
      <c r="H38" s="38" t="s">
        <v>112</v>
      </c>
      <c r="K38" s="128">
        <v>12.5</v>
      </c>
      <c r="M38" s="128">
        <f t="shared" si="0"/>
        <v>2366.3900000000003</v>
      </c>
      <c r="O38" s="133">
        <v>12.5</v>
      </c>
      <c r="P38" s="128">
        <f t="shared" si="1"/>
        <v>0</v>
      </c>
      <c r="S38" s="147">
        <f t="shared" si="5"/>
        <v>194.85</v>
      </c>
      <c r="V38" s="128">
        <f t="shared" si="3"/>
        <v>0</v>
      </c>
    </row>
    <row r="39" spans="1:23">
      <c r="A39" s="35">
        <v>37</v>
      </c>
      <c r="B39" s="36">
        <v>41592</v>
      </c>
      <c r="C39" s="37">
        <v>7</v>
      </c>
      <c r="D39" s="36">
        <v>41583</v>
      </c>
      <c r="E39" s="36" t="s">
        <v>38</v>
      </c>
      <c r="F39" s="36">
        <v>41556</v>
      </c>
      <c r="G39" s="154" t="s">
        <v>12</v>
      </c>
      <c r="H39" s="38" t="s">
        <v>11</v>
      </c>
      <c r="I39" s="128">
        <v>75</v>
      </c>
      <c r="L39" s="133">
        <v>75</v>
      </c>
      <c r="M39" s="128">
        <f t="shared" si="0"/>
        <v>2291.3900000000003</v>
      </c>
      <c r="P39" s="128">
        <f t="shared" si="1"/>
        <v>0</v>
      </c>
      <c r="S39" s="147">
        <f t="shared" si="5"/>
        <v>194.85</v>
      </c>
      <c r="V39" s="128">
        <f t="shared" si="3"/>
        <v>0</v>
      </c>
    </row>
    <row r="40" spans="1:23">
      <c r="A40" s="35">
        <v>38</v>
      </c>
      <c r="B40" s="36">
        <v>41592</v>
      </c>
      <c r="C40" s="37">
        <v>15</v>
      </c>
      <c r="D40" s="36" t="s">
        <v>12</v>
      </c>
      <c r="E40" s="36" t="s">
        <v>107</v>
      </c>
      <c r="F40" s="36" t="s">
        <v>12</v>
      </c>
      <c r="G40" s="36" t="s">
        <v>12</v>
      </c>
      <c r="H40" s="38" t="s">
        <v>11</v>
      </c>
      <c r="I40" s="128">
        <v>20</v>
      </c>
      <c r="L40" s="133">
        <v>20</v>
      </c>
      <c r="M40" s="128">
        <f t="shared" si="0"/>
        <v>2271.3900000000003</v>
      </c>
      <c r="P40" s="128">
        <f t="shared" si="1"/>
        <v>0</v>
      </c>
      <c r="S40" s="147">
        <f t="shared" si="5"/>
        <v>194.85</v>
      </c>
      <c r="V40" s="128">
        <f t="shared" si="3"/>
        <v>0</v>
      </c>
    </row>
    <row r="41" spans="1:23">
      <c r="A41" s="35">
        <v>39</v>
      </c>
      <c r="B41" s="36">
        <v>41598</v>
      </c>
      <c r="C41" s="37">
        <v>16</v>
      </c>
      <c r="D41" s="36">
        <v>41572</v>
      </c>
      <c r="E41" s="154" t="s">
        <v>228</v>
      </c>
      <c r="F41" s="36" t="s">
        <v>12</v>
      </c>
      <c r="G41" s="36" t="s">
        <v>12</v>
      </c>
      <c r="H41" s="38" t="s">
        <v>10</v>
      </c>
      <c r="I41" s="128">
        <v>41</v>
      </c>
      <c r="L41" s="133">
        <v>41</v>
      </c>
      <c r="M41" s="128">
        <f t="shared" si="0"/>
        <v>2230.3900000000003</v>
      </c>
      <c r="P41" s="128">
        <f t="shared" si="1"/>
        <v>0</v>
      </c>
      <c r="S41" s="147">
        <f t="shared" si="5"/>
        <v>194.85</v>
      </c>
      <c r="V41" s="128">
        <f t="shared" si="3"/>
        <v>0</v>
      </c>
    </row>
    <row r="42" spans="1:23">
      <c r="A42" s="35">
        <v>40</v>
      </c>
      <c r="B42" s="36">
        <v>41598</v>
      </c>
      <c r="C42" s="37"/>
      <c r="D42" s="36" t="s">
        <v>12</v>
      </c>
      <c r="E42" s="36" t="s">
        <v>233</v>
      </c>
      <c r="F42" s="36" t="s">
        <v>12</v>
      </c>
      <c r="G42" s="36" t="s">
        <v>12</v>
      </c>
      <c r="H42" s="153" t="s">
        <v>230</v>
      </c>
      <c r="J42" s="128">
        <v>41</v>
      </c>
      <c r="M42" s="128">
        <f t="shared" si="0"/>
        <v>2230.3900000000003</v>
      </c>
      <c r="P42" s="128">
        <f t="shared" si="1"/>
        <v>0</v>
      </c>
      <c r="S42" s="147">
        <f t="shared" si="5"/>
        <v>194.85</v>
      </c>
      <c r="V42" s="128">
        <f t="shared" si="3"/>
        <v>0</v>
      </c>
      <c r="W42" s="128">
        <v>41</v>
      </c>
    </row>
    <row r="43" spans="1:23">
      <c r="A43" s="35">
        <v>41</v>
      </c>
      <c r="B43" s="36">
        <v>41603</v>
      </c>
      <c r="C43" s="37">
        <v>20</v>
      </c>
      <c r="D43" s="36">
        <v>41603</v>
      </c>
      <c r="E43" s="36" t="s">
        <v>41</v>
      </c>
      <c r="F43" s="36" t="s">
        <v>12</v>
      </c>
      <c r="G43" s="36" t="s">
        <v>12</v>
      </c>
      <c r="H43" s="33" t="s">
        <v>211</v>
      </c>
      <c r="I43" s="128">
        <v>29.74</v>
      </c>
      <c r="L43" s="133">
        <v>29.74</v>
      </c>
      <c r="M43" s="128">
        <f t="shared" si="0"/>
        <v>2200.6500000000005</v>
      </c>
      <c r="P43" s="128">
        <f t="shared" si="1"/>
        <v>0</v>
      </c>
      <c r="S43" s="147">
        <f t="shared" si="5"/>
        <v>194.85</v>
      </c>
      <c r="V43" s="128">
        <f t="shared" si="3"/>
        <v>0</v>
      </c>
    </row>
    <row r="44" spans="1:23">
      <c r="A44" s="35">
        <v>42</v>
      </c>
      <c r="B44" s="36">
        <v>41605</v>
      </c>
      <c r="C44" s="37">
        <v>18</v>
      </c>
      <c r="D44" s="36">
        <v>41603</v>
      </c>
      <c r="E44" s="36" t="s">
        <v>39</v>
      </c>
      <c r="F44" s="36">
        <v>41570</v>
      </c>
      <c r="G44" s="36">
        <v>41603</v>
      </c>
      <c r="H44" s="38" t="s">
        <v>36</v>
      </c>
      <c r="I44" s="128">
        <v>8.1</v>
      </c>
      <c r="L44" s="133">
        <v>8.1</v>
      </c>
      <c r="M44" s="128">
        <f t="shared" si="0"/>
        <v>2192.5500000000006</v>
      </c>
      <c r="P44" s="128">
        <f t="shared" si="1"/>
        <v>0</v>
      </c>
      <c r="S44" s="147">
        <f t="shared" si="5"/>
        <v>194.85</v>
      </c>
      <c r="V44" s="128">
        <f t="shared" si="3"/>
        <v>0</v>
      </c>
    </row>
    <row r="45" spans="1:23">
      <c r="A45" s="35">
        <v>43</v>
      </c>
      <c r="B45" s="36">
        <v>41610</v>
      </c>
      <c r="C45" s="37" t="s">
        <v>40</v>
      </c>
      <c r="D45" s="36" t="s">
        <v>12</v>
      </c>
      <c r="E45" s="36" t="s">
        <v>108</v>
      </c>
      <c r="F45" s="36" t="s">
        <v>12</v>
      </c>
      <c r="G45" s="36" t="s">
        <v>12</v>
      </c>
      <c r="H45" s="33" t="s">
        <v>73</v>
      </c>
      <c r="K45" s="128">
        <v>194.85</v>
      </c>
      <c r="M45" s="128">
        <f t="shared" si="0"/>
        <v>2387.4000000000005</v>
      </c>
      <c r="P45" s="128">
        <f t="shared" si="1"/>
        <v>0</v>
      </c>
      <c r="R45" s="128">
        <v>194.85</v>
      </c>
      <c r="S45" s="147">
        <f t="shared" si="5"/>
        <v>0</v>
      </c>
      <c r="V45" s="128">
        <f t="shared" si="3"/>
        <v>0</v>
      </c>
    </row>
    <row r="46" spans="1:23">
      <c r="A46" s="35">
        <v>44</v>
      </c>
      <c r="B46" s="36" t="s">
        <v>12</v>
      </c>
      <c r="C46" s="37" t="s">
        <v>40</v>
      </c>
      <c r="D46" s="36" t="s">
        <v>12</v>
      </c>
      <c r="E46" s="36" t="s">
        <v>48</v>
      </c>
      <c r="F46" s="36" t="s">
        <v>12</v>
      </c>
      <c r="G46" s="36" t="s">
        <v>12</v>
      </c>
      <c r="H46" s="38" t="s">
        <v>82</v>
      </c>
      <c r="J46" s="128">
        <f>775.45-300.97</f>
        <v>474.48</v>
      </c>
      <c r="M46" s="128">
        <f t="shared" si="0"/>
        <v>2387.4000000000005</v>
      </c>
      <c r="P46" s="128">
        <f t="shared" si="1"/>
        <v>0</v>
      </c>
      <c r="Q46" s="128">
        <f>775.45-300.97</f>
        <v>474.48</v>
      </c>
      <c r="S46" s="147">
        <f t="shared" si="5"/>
        <v>474.48</v>
      </c>
      <c r="V46" s="128">
        <f t="shared" si="3"/>
        <v>0</v>
      </c>
    </row>
    <row r="47" spans="1:23">
      <c r="A47" s="35">
        <v>45</v>
      </c>
      <c r="B47" s="36" t="s">
        <v>12</v>
      </c>
      <c r="C47" s="37" t="s">
        <v>40</v>
      </c>
      <c r="D47" s="36" t="s">
        <v>12</v>
      </c>
      <c r="E47" s="36" t="s">
        <v>291</v>
      </c>
      <c r="F47" s="36" t="s">
        <v>12</v>
      </c>
      <c r="G47" s="36" t="s">
        <v>12</v>
      </c>
      <c r="H47" s="153" t="s">
        <v>64</v>
      </c>
      <c r="J47" s="128">
        <v>300.97000000000003</v>
      </c>
      <c r="M47" s="128">
        <f t="shared" si="0"/>
        <v>2387.4000000000005</v>
      </c>
      <c r="P47" s="128">
        <f t="shared" si="1"/>
        <v>0</v>
      </c>
      <c r="Q47" s="128">
        <v>300.97000000000003</v>
      </c>
      <c r="S47" s="147">
        <f t="shared" si="5"/>
        <v>775.45</v>
      </c>
      <c r="V47" s="128">
        <f t="shared" si="3"/>
        <v>0</v>
      </c>
    </row>
    <row r="48" spans="1:23">
      <c r="A48" s="35">
        <v>46</v>
      </c>
      <c r="B48" s="36" t="s">
        <v>12</v>
      </c>
      <c r="C48" s="37" t="s">
        <v>46</v>
      </c>
      <c r="D48" s="36" t="s">
        <v>12</v>
      </c>
      <c r="E48" s="36" t="s">
        <v>49</v>
      </c>
      <c r="F48" s="36">
        <v>41536</v>
      </c>
      <c r="G48" s="36" t="s">
        <v>12</v>
      </c>
      <c r="H48" s="33" t="s">
        <v>81</v>
      </c>
      <c r="J48" s="128">
        <v>539</v>
      </c>
      <c r="M48" s="128">
        <f t="shared" si="0"/>
        <v>2387.4000000000005</v>
      </c>
      <c r="P48" s="128">
        <f t="shared" si="1"/>
        <v>0</v>
      </c>
      <c r="Q48" s="128">
        <v>539</v>
      </c>
      <c r="S48" s="147">
        <f t="shared" si="5"/>
        <v>1314.45</v>
      </c>
      <c r="V48" s="128">
        <f t="shared" si="3"/>
        <v>0</v>
      </c>
    </row>
    <row r="49" spans="1:22">
      <c r="A49" s="35">
        <v>47</v>
      </c>
      <c r="B49" s="36">
        <v>41612</v>
      </c>
      <c r="C49" s="37">
        <v>21</v>
      </c>
      <c r="D49" s="36">
        <v>41612</v>
      </c>
      <c r="E49" s="36" t="s">
        <v>50</v>
      </c>
      <c r="F49" s="36">
        <v>41610</v>
      </c>
      <c r="G49" s="36">
        <v>41680</v>
      </c>
      <c r="H49" s="38" t="s">
        <v>11</v>
      </c>
      <c r="I49" s="128">
        <v>39.369999999999997</v>
      </c>
      <c r="L49" s="133">
        <v>39.369999999999997</v>
      </c>
      <c r="M49" s="128">
        <f t="shared" si="0"/>
        <v>2348.0300000000007</v>
      </c>
      <c r="P49" s="128">
        <f t="shared" si="1"/>
        <v>0</v>
      </c>
      <c r="S49" s="147">
        <f t="shared" si="5"/>
        <v>1314.45</v>
      </c>
      <c r="V49" s="128">
        <f t="shared" si="3"/>
        <v>0</v>
      </c>
    </row>
    <row r="50" spans="1:22">
      <c r="A50" s="35">
        <v>48</v>
      </c>
      <c r="B50" s="36">
        <v>41612</v>
      </c>
      <c r="C50" s="37">
        <v>22</v>
      </c>
      <c r="D50" s="36">
        <v>41611</v>
      </c>
      <c r="E50" s="36" t="s">
        <v>50</v>
      </c>
      <c r="F50" s="36">
        <v>41610</v>
      </c>
      <c r="G50" s="36">
        <v>41680</v>
      </c>
      <c r="H50" s="38" t="s">
        <v>11</v>
      </c>
      <c r="I50" s="128">
        <v>13.31</v>
      </c>
      <c r="L50" s="133">
        <v>13.31</v>
      </c>
      <c r="M50" s="128">
        <f t="shared" si="0"/>
        <v>2334.7200000000007</v>
      </c>
      <c r="P50" s="128">
        <f t="shared" si="1"/>
        <v>0</v>
      </c>
      <c r="S50" s="147">
        <f t="shared" si="5"/>
        <v>1314.45</v>
      </c>
      <c r="V50" s="128">
        <f t="shared" si="3"/>
        <v>0</v>
      </c>
    </row>
    <row r="51" spans="1:22">
      <c r="A51" s="35">
        <v>49</v>
      </c>
      <c r="B51" s="36">
        <v>41619</v>
      </c>
      <c r="C51" s="37" t="s">
        <v>40</v>
      </c>
      <c r="D51" s="36" t="s">
        <v>12</v>
      </c>
      <c r="E51" s="154" t="s">
        <v>210</v>
      </c>
      <c r="F51" s="36" t="s">
        <v>12</v>
      </c>
      <c r="G51" s="36" t="s">
        <v>12</v>
      </c>
      <c r="H51" s="33" t="s">
        <v>82</v>
      </c>
      <c r="K51" s="128">
        <f>775.47-300.97</f>
        <v>474.5</v>
      </c>
      <c r="M51" s="128">
        <f t="shared" si="0"/>
        <v>2809.2200000000007</v>
      </c>
      <c r="P51" s="128">
        <f t="shared" si="1"/>
        <v>0</v>
      </c>
      <c r="R51" s="128">
        <v>474.48</v>
      </c>
      <c r="S51" s="147">
        <f t="shared" si="5"/>
        <v>839.97</v>
      </c>
      <c r="U51" s="128">
        <v>0.02</v>
      </c>
      <c r="V51" s="128">
        <f t="shared" si="3"/>
        <v>0.02</v>
      </c>
    </row>
    <row r="52" spans="1:22">
      <c r="A52" s="35">
        <v>50</v>
      </c>
      <c r="B52" s="36">
        <v>41619</v>
      </c>
      <c r="C52" s="37" t="s">
        <v>40</v>
      </c>
      <c r="D52" s="36" t="s">
        <v>12</v>
      </c>
      <c r="E52" s="154" t="s">
        <v>224</v>
      </c>
      <c r="F52" s="36" t="s">
        <v>12</v>
      </c>
      <c r="G52" s="36" t="s">
        <v>12</v>
      </c>
      <c r="H52" s="33" t="s">
        <v>64</v>
      </c>
      <c r="K52" s="128">
        <v>300.97000000000003</v>
      </c>
      <c r="M52" s="128">
        <f t="shared" si="0"/>
        <v>3110.1900000000005</v>
      </c>
      <c r="P52" s="128">
        <f t="shared" si="1"/>
        <v>0</v>
      </c>
      <c r="R52" s="128">
        <v>300.97000000000003</v>
      </c>
      <c r="S52" s="147">
        <f t="shared" si="5"/>
        <v>539</v>
      </c>
      <c r="V52" s="128">
        <f t="shared" si="3"/>
        <v>0.02</v>
      </c>
    </row>
    <row r="53" spans="1:22">
      <c r="A53" s="35">
        <v>51</v>
      </c>
      <c r="B53" s="36">
        <v>41627</v>
      </c>
      <c r="C53" s="37">
        <v>23</v>
      </c>
      <c r="D53" s="36">
        <v>41627</v>
      </c>
      <c r="E53" s="154" t="s">
        <v>51</v>
      </c>
      <c r="F53" s="36">
        <v>41626</v>
      </c>
      <c r="G53" s="36">
        <v>41680</v>
      </c>
      <c r="H53" s="38" t="s">
        <v>36</v>
      </c>
      <c r="I53" s="128">
        <v>124.98</v>
      </c>
      <c r="L53" s="133">
        <v>124.98</v>
      </c>
      <c r="M53" s="128">
        <f t="shared" si="0"/>
        <v>2985.2100000000005</v>
      </c>
      <c r="P53" s="128">
        <f t="shared" si="1"/>
        <v>0</v>
      </c>
      <c r="S53" s="147">
        <f t="shared" si="5"/>
        <v>539</v>
      </c>
      <c r="V53" s="128">
        <f t="shared" si="3"/>
        <v>0.02</v>
      </c>
    </row>
    <row r="54" spans="1:22">
      <c r="A54" s="35">
        <v>52</v>
      </c>
      <c r="B54" s="36">
        <v>41627</v>
      </c>
      <c r="C54" s="37">
        <v>24</v>
      </c>
      <c r="D54" s="36">
        <v>41626</v>
      </c>
      <c r="E54" s="36" t="s">
        <v>34</v>
      </c>
      <c r="F54" s="36" t="s">
        <v>12</v>
      </c>
      <c r="G54" s="36">
        <v>41680</v>
      </c>
      <c r="H54" s="38" t="s">
        <v>11</v>
      </c>
      <c r="I54" s="128">
        <v>9.2899999999999991</v>
      </c>
      <c r="L54" s="133">
        <v>9.2899999999999991</v>
      </c>
      <c r="M54" s="128">
        <f t="shared" si="0"/>
        <v>2975.9200000000005</v>
      </c>
      <c r="P54" s="128">
        <f t="shared" si="1"/>
        <v>0</v>
      </c>
      <c r="S54" s="147">
        <f t="shared" si="5"/>
        <v>539</v>
      </c>
      <c r="V54" s="128">
        <f t="shared" si="3"/>
        <v>0.02</v>
      </c>
    </row>
    <row r="55" spans="1:22">
      <c r="A55" s="35">
        <v>53</v>
      </c>
      <c r="B55" s="36">
        <v>41638</v>
      </c>
      <c r="C55" s="37" t="s">
        <v>45</v>
      </c>
      <c r="D55" s="36">
        <v>41638</v>
      </c>
      <c r="E55" s="36" t="s">
        <v>44</v>
      </c>
      <c r="F55" s="36" t="s">
        <v>12</v>
      </c>
      <c r="G55" s="36" t="s">
        <v>12</v>
      </c>
      <c r="H55" s="33" t="s">
        <v>88</v>
      </c>
      <c r="J55" s="128">
        <v>2.1</v>
      </c>
      <c r="K55" s="128">
        <v>2.1</v>
      </c>
      <c r="M55" s="128">
        <f t="shared" si="0"/>
        <v>2978.0200000000004</v>
      </c>
      <c r="P55" s="128">
        <f t="shared" si="1"/>
        <v>0</v>
      </c>
      <c r="S55" s="147">
        <f t="shared" si="5"/>
        <v>539</v>
      </c>
      <c r="V55" s="128">
        <f t="shared" si="3"/>
        <v>0.02</v>
      </c>
    </row>
    <row r="56" spans="1:22">
      <c r="A56" s="35">
        <v>54</v>
      </c>
      <c r="B56" s="36">
        <v>41656</v>
      </c>
      <c r="C56" s="37" t="s">
        <v>52</v>
      </c>
      <c r="D56" s="36">
        <v>41595</v>
      </c>
      <c r="E56" s="36" t="s">
        <v>288</v>
      </c>
      <c r="F56" s="36" t="s">
        <v>12</v>
      </c>
      <c r="G56" s="36" t="s">
        <v>12</v>
      </c>
      <c r="H56" s="33" t="s">
        <v>74</v>
      </c>
      <c r="J56" s="128">
        <v>29.74</v>
      </c>
      <c r="K56" s="128">
        <v>29.74</v>
      </c>
      <c r="M56" s="128">
        <f t="shared" si="0"/>
        <v>3007.76</v>
      </c>
      <c r="P56" s="128">
        <f t="shared" si="1"/>
        <v>0</v>
      </c>
      <c r="S56" s="147">
        <f t="shared" si="5"/>
        <v>539</v>
      </c>
      <c r="V56" s="128">
        <f t="shared" si="3"/>
        <v>0.02</v>
      </c>
    </row>
    <row r="57" spans="1:22">
      <c r="A57" s="35">
        <v>55</v>
      </c>
      <c r="B57" s="36">
        <v>41662</v>
      </c>
      <c r="C57" s="37">
        <v>25</v>
      </c>
      <c r="D57" s="36">
        <v>41687</v>
      </c>
      <c r="E57" s="36" t="s">
        <v>289</v>
      </c>
      <c r="F57" s="36" t="s">
        <v>12</v>
      </c>
      <c r="G57" s="36">
        <v>41315</v>
      </c>
      <c r="H57" s="38" t="s">
        <v>11</v>
      </c>
      <c r="I57" s="128">
        <v>6.99</v>
      </c>
      <c r="L57" s="133">
        <v>6.99</v>
      </c>
      <c r="M57" s="128">
        <f t="shared" si="0"/>
        <v>3000.7700000000004</v>
      </c>
      <c r="P57" s="128">
        <f t="shared" si="1"/>
        <v>0</v>
      </c>
      <c r="S57" s="147">
        <f t="shared" si="5"/>
        <v>539</v>
      </c>
      <c r="V57" s="128">
        <f t="shared" si="3"/>
        <v>0.02</v>
      </c>
    </row>
    <row r="58" spans="1:22">
      <c r="A58" s="35">
        <v>56</v>
      </c>
      <c r="B58" s="36">
        <v>41670</v>
      </c>
      <c r="C58" s="37">
        <v>26</v>
      </c>
      <c r="D58" s="36">
        <v>41669</v>
      </c>
      <c r="E58" s="36" t="s">
        <v>53</v>
      </c>
      <c r="F58" s="36">
        <v>41668</v>
      </c>
      <c r="G58" s="36">
        <v>41680</v>
      </c>
      <c r="H58" s="38" t="s">
        <v>36</v>
      </c>
      <c r="I58" s="128">
        <v>14.95</v>
      </c>
      <c r="L58" s="133">
        <v>14.95</v>
      </c>
      <c r="M58" s="128">
        <f t="shared" si="0"/>
        <v>2985.8200000000006</v>
      </c>
      <c r="P58" s="128">
        <f t="shared" si="1"/>
        <v>0</v>
      </c>
      <c r="S58" s="147">
        <f t="shared" si="5"/>
        <v>539</v>
      </c>
      <c r="V58" s="128">
        <f t="shared" si="3"/>
        <v>0.02</v>
      </c>
    </row>
    <row r="59" spans="1:22">
      <c r="A59" s="35">
        <v>57</v>
      </c>
      <c r="B59" s="36">
        <v>41673</v>
      </c>
      <c r="C59" s="37">
        <v>27</v>
      </c>
      <c r="D59" s="36">
        <v>41675</v>
      </c>
      <c r="E59" s="36" t="s">
        <v>111</v>
      </c>
      <c r="F59" s="36">
        <v>41668</v>
      </c>
      <c r="G59" s="36" t="s">
        <v>12</v>
      </c>
      <c r="H59" s="38" t="s">
        <v>54</v>
      </c>
      <c r="I59" s="128">
        <v>1850</v>
      </c>
      <c r="L59" s="133">
        <v>1850</v>
      </c>
      <c r="M59" s="128">
        <f t="shared" si="0"/>
        <v>1135.8200000000006</v>
      </c>
      <c r="P59" s="128">
        <f t="shared" si="1"/>
        <v>0</v>
      </c>
      <c r="S59" s="147">
        <f t="shared" si="5"/>
        <v>539</v>
      </c>
      <c r="V59" s="128">
        <f t="shared" si="3"/>
        <v>0.02</v>
      </c>
    </row>
    <row r="60" spans="1:22">
      <c r="A60" s="35">
        <v>58</v>
      </c>
      <c r="B60" s="36">
        <v>41673</v>
      </c>
      <c r="C60" s="37">
        <v>28</v>
      </c>
      <c r="D60" s="36">
        <v>41677</v>
      </c>
      <c r="E60" s="36" t="s">
        <v>109</v>
      </c>
      <c r="F60" s="36">
        <v>41668</v>
      </c>
      <c r="G60" s="36" t="s">
        <v>12</v>
      </c>
      <c r="H60" s="38" t="s">
        <v>54</v>
      </c>
      <c r="L60" s="133">
        <v>750</v>
      </c>
      <c r="M60" s="128">
        <f t="shared" si="0"/>
        <v>385.82000000000062</v>
      </c>
      <c r="N60" s="128">
        <v>750</v>
      </c>
      <c r="P60" s="128">
        <f t="shared" si="1"/>
        <v>750</v>
      </c>
      <c r="S60" s="147">
        <f t="shared" si="5"/>
        <v>539</v>
      </c>
      <c r="V60" s="128">
        <f t="shared" si="3"/>
        <v>0.02</v>
      </c>
    </row>
    <row r="61" spans="1:22">
      <c r="A61" s="35">
        <v>59</v>
      </c>
      <c r="B61" s="36">
        <v>41680</v>
      </c>
      <c r="C61" s="37">
        <v>29</v>
      </c>
      <c r="D61" s="36">
        <v>41677</v>
      </c>
      <c r="E61" s="36" t="s">
        <v>223</v>
      </c>
      <c r="F61" s="36">
        <v>41570</v>
      </c>
      <c r="G61" s="36">
        <v>41680</v>
      </c>
      <c r="H61" s="38" t="s">
        <v>36</v>
      </c>
      <c r="I61" s="128">
        <v>0.3</v>
      </c>
      <c r="L61" s="133">
        <v>0.3</v>
      </c>
      <c r="M61" s="128">
        <f t="shared" si="0"/>
        <v>385.52000000000061</v>
      </c>
      <c r="P61" s="128">
        <f t="shared" si="1"/>
        <v>750</v>
      </c>
      <c r="S61" s="147">
        <f t="shared" si="5"/>
        <v>539</v>
      </c>
      <c r="V61" s="128">
        <f t="shared" si="3"/>
        <v>0.02</v>
      </c>
    </row>
    <row r="62" spans="1:22">
      <c r="A62" s="35">
        <v>60</v>
      </c>
      <c r="B62" s="36">
        <v>41680</v>
      </c>
      <c r="C62" s="37">
        <v>30</v>
      </c>
      <c r="D62" s="36">
        <v>41677</v>
      </c>
      <c r="E62" s="155" t="s">
        <v>55</v>
      </c>
      <c r="F62" s="36">
        <v>41668</v>
      </c>
      <c r="G62" s="36">
        <v>41680</v>
      </c>
      <c r="H62" s="38" t="s">
        <v>11</v>
      </c>
      <c r="I62" s="128">
        <v>3</v>
      </c>
      <c r="L62" s="133">
        <v>3</v>
      </c>
      <c r="M62" s="128">
        <f t="shared" si="0"/>
        <v>382.52000000000061</v>
      </c>
      <c r="P62" s="128">
        <f t="shared" si="1"/>
        <v>750</v>
      </c>
      <c r="S62" s="147">
        <f t="shared" si="5"/>
        <v>539</v>
      </c>
      <c r="V62" s="128">
        <f t="shared" si="3"/>
        <v>0.02</v>
      </c>
    </row>
    <row r="63" spans="1:22">
      <c r="A63" s="35">
        <v>61</v>
      </c>
      <c r="B63" s="36">
        <v>41680</v>
      </c>
      <c r="C63" s="37">
        <v>31</v>
      </c>
      <c r="D63" s="36">
        <v>41677</v>
      </c>
      <c r="E63" s="155" t="s">
        <v>56</v>
      </c>
      <c r="F63" s="36">
        <v>41668</v>
      </c>
      <c r="G63" s="36">
        <v>41680</v>
      </c>
      <c r="H63" s="38" t="s">
        <v>11</v>
      </c>
      <c r="I63" s="128">
        <v>25</v>
      </c>
      <c r="L63" s="133">
        <v>25</v>
      </c>
      <c r="M63" s="128">
        <f t="shared" si="0"/>
        <v>357.52000000000061</v>
      </c>
      <c r="P63" s="128">
        <f t="shared" si="1"/>
        <v>750</v>
      </c>
      <c r="S63" s="147">
        <f t="shared" ref="S63:S75" si="6">S62+Q63-R63</f>
        <v>539</v>
      </c>
      <c r="V63" s="128">
        <f t="shared" si="3"/>
        <v>0.02</v>
      </c>
    </row>
    <row r="64" spans="1:22">
      <c r="A64" s="35">
        <v>62</v>
      </c>
      <c r="B64" s="36">
        <v>41677</v>
      </c>
      <c r="C64" s="162" t="s">
        <v>249</v>
      </c>
      <c r="D64" s="36"/>
      <c r="E64" s="161" t="s">
        <v>279</v>
      </c>
      <c r="F64" s="36">
        <v>41668</v>
      </c>
      <c r="G64" s="36" t="s">
        <v>12</v>
      </c>
      <c r="H64" s="38" t="s">
        <v>54</v>
      </c>
      <c r="M64" s="128">
        <f t="shared" si="0"/>
        <v>357.52000000000061</v>
      </c>
      <c r="N64" s="138">
        <v>950</v>
      </c>
      <c r="P64" s="128">
        <f t="shared" si="1"/>
        <v>1700</v>
      </c>
      <c r="S64" s="147">
        <f t="shared" si="6"/>
        <v>539</v>
      </c>
      <c r="U64" s="139">
        <v>950</v>
      </c>
      <c r="V64" s="128">
        <f t="shared" si="3"/>
        <v>950.02</v>
      </c>
    </row>
    <row r="65" spans="1:22">
      <c r="A65" s="35">
        <v>63</v>
      </c>
      <c r="B65" s="36">
        <v>41677</v>
      </c>
      <c r="C65" s="156" t="s">
        <v>245</v>
      </c>
      <c r="D65" s="36"/>
      <c r="E65" s="161" t="s">
        <v>280</v>
      </c>
      <c r="F65" s="36">
        <v>41668</v>
      </c>
      <c r="G65" s="36" t="s">
        <v>12</v>
      </c>
      <c r="H65" s="153" t="s">
        <v>54</v>
      </c>
      <c r="M65" s="128">
        <f t="shared" si="0"/>
        <v>357.52000000000061</v>
      </c>
      <c r="N65" s="140">
        <v>300</v>
      </c>
      <c r="P65" s="128">
        <f t="shared" si="1"/>
        <v>2000</v>
      </c>
      <c r="S65" s="147">
        <f t="shared" si="6"/>
        <v>539</v>
      </c>
      <c r="U65" s="141">
        <v>300</v>
      </c>
      <c r="V65" s="128">
        <f t="shared" si="3"/>
        <v>1250.02</v>
      </c>
    </row>
    <row r="66" spans="1:22">
      <c r="A66" s="35">
        <v>64</v>
      </c>
      <c r="B66" s="36">
        <v>41677</v>
      </c>
      <c r="C66" s="156" t="s">
        <v>241</v>
      </c>
      <c r="D66" s="36">
        <v>41677</v>
      </c>
      <c r="E66" s="161" t="s">
        <v>281</v>
      </c>
      <c r="F66" s="36">
        <v>41668</v>
      </c>
      <c r="G66" s="36" t="s">
        <v>12</v>
      </c>
      <c r="H66" s="158" t="s">
        <v>63</v>
      </c>
      <c r="J66" s="128">
        <v>150</v>
      </c>
      <c r="M66" s="128">
        <f t="shared" si="0"/>
        <v>357.52000000000061</v>
      </c>
      <c r="N66" s="138">
        <v>150</v>
      </c>
      <c r="P66" s="128">
        <f t="shared" si="1"/>
        <v>2150</v>
      </c>
      <c r="S66" s="147">
        <f t="shared" si="6"/>
        <v>539</v>
      </c>
      <c r="V66" s="128">
        <f t="shared" si="3"/>
        <v>1250.02</v>
      </c>
    </row>
    <row r="67" spans="1:22">
      <c r="A67" s="35">
        <v>65</v>
      </c>
      <c r="B67" s="36">
        <v>41677</v>
      </c>
      <c r="C67" s="159" t="s">
        <v>251</v>
      </c>
      <c r="D67" s="36">
        <v>41677</v>
      </c>
      <c r="E67" s="157" t="s">
        <v>282</v>
      </c>
      <c r="F67" s="36">
        <v>41668</v>
      </c>
      <c r="G67" s="36" t="s">
        <v>12</v>
      </c>
      <c r="H67" s="158" t="s">
        <v>54</v>
      </c>
      <c r="I67" s="128">
        <v>2312.88</v>
      </c>
      <c r="M67" s="128">
        <f t="shared" si="0"/>
        <v>357.52000000000061</v>
      </c>
      <c r="N67" s="142"/>
      <c r="O67" s="143">
        <v>2312.88</v>
      </c>
      <c r="P67" s="128">
        <f t="shared" si="1"/>
        <v>-162.88000000000011</v>
      </c>
      <c r="S67" s="147">
        <f t="shared" si="6"/>
        <v>539</v>
      </c>
      <c r="V67" s="128">
        <f t="shared" si="3"/>
        <v>1250.02</v>
      </c>
    </row>
    <row r="68" spans="1:22">
      <c r="A68" s="35">
        <v>66</v>
      </c>
      <c r="B68" s="36">
        <v>41677</v>
      </c>
      <c r="C68" s="160" t="s">
        <v>247</v>
      </c>
      <c r="D68" s="36">
        <v>41677</v>
      </c>
      <c r="E68" s="157" t="s">
        <v>283</v>
      </c>
      <c r="F68" s="36">
        <v>41668</v>
      </c>
      <c r="G68" s="36" t="s">
        <v>12</v>
      </c>
      <c r="H68" s="158" t="s">
        <v>54</v>
      </c>
      <c r="I68" s="128">
        <v>464.1</v>
      </c>
      <c r="M68" s="128">
        <f t="shared" si="0"/>
        <v>357.52000000000061</v>
      </c>
      <c r="N68" s="142"/>
      <c r="O68" s="143">
        <v>464.1</v>
      </c>
      <c r="P68" s="128">
        <f t="shared" si="1"/>
        <v>-626.98000000000013</v>
      </c>
      <c r="S68" s="147">
        <f t="shared" si="6"/>
        <v>539</v>
      </c>
      <c r="V68" s="128">
        <f t="shared" si="3"/>
        <v>1250.02</v>
      </c>
    </row>
    <row r="69" spans="1:22">
      <c r="A69" s="35">
        <v>67</v>
      </c>
      <c r="B69" s="36">
        <v>41677</v>
      </c>
      <c r="C69" s="159" t="s">
        <v>243</v>
      </c>
      <c r="D69" s="36">
        <v>41677</v>
      </c>
      <c r="E69" s="157" t="s">
        <v>284</v>
      </c>
      <c r="F69" s="36">
        <v>41668</v>
      </c>
      <c r="G69" s="36" t="s">
        <v>12</v>
      </c>
      <c r="H69" s="158" t="s">
        <v>54</v>
      </c>
      <c r="I69" s="128">
        <v>100</v>
      </c>
      <c r="M69" s="128">
        <f t="shared" si="0"/>
        <v>357.52000000000061</v>
      </c>
      <c r="N69" s="142"/>
      <c r="O69" s="143">
        <v>100</v>
      </c>
      <c r="P69" s="128">
        <f t="shared" si="1"/>
        <v>-726.98000000000013</v>
      </c>
      <c r="S69" s="147">
        <f t="shared" si="6"/>
        <v>539</v>
      </c>
      <c r="V69" s="128">
        <f t="shared" si="3"/>
        <v>1250.02</v>
      </c>
    </row>
    <row r="70" spans="1:22">
      <c r="A70" s="35">
        <v>68</v>
      </c>
      <c r="B70" s="36">
        <v>41677</v>
      </c>
      <c r="C70" s="159" t="s">
        <v>239</v>
      </c>
      <c r="D70" s="36">
        <v>41677</v>
      </c>
      <c r="E70" s="157" t="s">
        <v>285</v>
      </c>
      <c r="F70" s="36">
        <v>41668</v>
      </c>
      <c r="G70" s="36" t="s">
        <v>12</v>
      </c>
      <c r="H70" s="158" t="s">
        <v>54</v>
      </c>
      <c r="I70" s="128">
        <v>105.91</v>
      </c>
      <c r="M70" s="128">
        <f t="shared" si="0"/>
        <v>357.52000000000061</v>
      </c>
      <c r="N70" s="142"/>
      <c r="O70" s="143">
        <v>105.91</v>
      </c>
      <c r="P70" s="128">
        <f t="shared" si="1"/>
        <v>-832.8900000000001</v>
      </c>
      <c r="S70" s="147">
        <f t="shared" si="6"/>
        <v>539</v>
      </c>
      <c r="V70" s="128">
        <f t="shared" si="3"/>
        <v>1250.02</v>
      </c>
    </row>
    <row r="71" spans="1:22">
      <c r="A71" s="35">
        <v>69</v>
      </c>
      <c r="B71" s="36">
        <v>41677</v>
      </c>
      <c r="C71" s="159" t="s">
        <v>237</v>
      </c>
      <c r="D71" s="36">
        <v>41310</v>
      </c>
      <c r="E71" s="157" t="s">
        <v>286</v>
      </c>
      <c r="F71" s="36">
        <v>41668</v>
      </c>
      <c r="G71" s="36" t="s">
        <v>12</v>
      </c>
      <c r="H71" s="158" t="s">
        <v>54</v>
      </c>
      <c r="I71" s="128">
        <v>254</v>
      </c>
      <c r="M71" s="128">
        <f t="shared" si="0"/>
        <v>357.52000000000061</v>
      </c>
      <c r="N71" s="142"/>
      <c r="O71" s="143">
        <v>254</v>
      </c>
      <c r="P71" s="128">
        <f t="shared" si="1"/>
        <v>-1086.8900000000001</v>
      </c>
      <c r="S71" s="147">
        <f t="shared" si="6"/>
        <v>539</v>
      </c>
      <c r="V71" s="128">
        <f t="shared" si="3"/>
        <v>1250.02</v>
      </c>
    </row>
    <row r="72" spans="1:22">
      <c r="A72" s="35">
        <v>70</v>
      </c>
      <c r="B72" s="36">
        <v>41677</v>
      </c>
      <c r="C72" s="159" t="s">
        <v>12</v>
      </c>
      <c r="D72" s="36" t="s">
        <v>12</v>
      </c>
      <c r="E72" s="157" t="s">
        <v>287</v>
      </c>
      <c r="F72" s="36">
        <v>41668</v>
      </c>
      <c r="G72" s="36" t="s">
        <v>12</v>
      </c>
      <c r="H72" s="158" t="s">
        <v>54</v>
      </c>
      <c r="J72" s="139">
        <v>7209.1</v>
      </c>
      <c r="M72" s="128">
        <f t="shared" si="0"/>
        <v>357.52000000000061</v>
      </c>
      <c r="N72" s="139">
        <v>7209.1</v>
      </c>
      <c r="O72" s="139"/>
      <c r="P72" s="128">
        <f t="shared" si="1"/>
        <v>6122.21</v>
      </c>
      <c r="S72" s="147">
        <f t="shared" si="6"/>
        <v>539</v>
      </c>
      <c r="V72" s="128">
        <f t="shared" si="3"/>
        <v>1250.02</v>
      </c>
    </row>
    <row r="73" spans="1:22">
      <c r="A73" s="35">
        <v>71</v>
      </c>
      <c r="B73" s="36">
        <v>41680</v>
      </c>
      <c r="C73" s="37">
        <v>32</v>
      </c>
      <c r="D73" s="36">
        <v>41677</v>
      </c>
      <c r="E73" s="155" t="s">
        <v>110</v>
      </c>
      <c r="F73" s="36">
        <v>41668</v>
      </c>
      <c r="G73" s="36" t="s">
        <v>12</v>
      </c>
      <c r="H73" s="38" t="s">
        <v>112</v>
      </c>
      <c r="K73" s="128">
        <v>100</v>
      </c>
      <c r="M73" s="128">
        <f t="shared" si="0"/>
        <v>457.52000000000061</v>
      </c>
      <c r="O73" s="133">
        <v>100</v>
      </c>
      <c r="P73" s="128">
        <f t="shared" si="1"/>
        <v>6022.21</v>
      </c>
      <c r="S73" s="147">
        <f t="shared" si="6"/>
        <v>539</v>
      </c>
      <c r="V73" s="128">
        <f t="shared" si="3"/>
        <v>1250.02</v>
      </c>
    </row>
    <row r="74" spans="1:22">
      <c r="A74" s="35">
        <v>72</v>
      </c>
      <c r="B74" s="36" t="s">
        <v>12</v>
      </c>
      <c r="C74" s="37" t="s">
        <v>40</v>
      </c>
      <c r="D74" s="36">
        <v>41680</v>
      </c>
      <c r="E74" s="155" t="s">
        <v>57</v>
      </c>
      <c r="F74" s="36" t="s">
        <v>12</v>
      </c>
      <c r="G74" s="36" t="s">
        <v>12</v>
      </c>
      <c r="H74" s="38" t="s">
        <v>82</v>
      </c>
      <c r="J74" s="128">
        <v>206.23</v>
      </c>
      <c r="M74" s="128">
        <f t="shared" si="0"/>
        <v>457.52000000000061</v>
      </c>
      <c r="P74" s="128">
        <f t="shared" si="1"/>
        <v>6022.21</v>
      </c>
      <c r="Q74" s="128">
        <v>206.23</v>
      </c>
      <c r="S74" s="147">
        <f t="shared" si="6"/>
        <v>745.23</v>
      </c>
      <c r="V74" s="128">
        <f t="shared" si="3"/>
        <v>1250.02</v>
      </c>
    </row>
    <row r="75" spans="1:22">
      <c r="A75" s="35">
        <v>73</v>
      </c>
      <c r="B75" s="36">
        <v>41684</v>
      </c>
      <c r="C75" s="37" t="s">
        <v>40</v>
      </c>
      <c r="D75" s="36" t="s">
        <v>12</v>
      </c>
      <c r="E75" s="36" t="s">
        <v>207</v>
      </c>
      <c r="F75" s="36" t="s">
        <v>12</v>
      </c>
      <c r="G75" s="36" t="s">
        <v>12</v>
      </c>
      <c r="H75" s="38" t="s">
        <v>82</v>
      </c>
      <c r="K75" s="128">
        <v>206.23</v>
      </c>
      <c r="M75" s="128">
        <f t="shared" si="0"/>
        <v>663.75000000000057</v>
      </c>
      <c r="P75" s="128">
        <f t="shared" si="1"/>
        <v>6022.21</v>
      </c>
      <c r="R75" s="128">
        <v>206.23</v>
      </c>
      <c r="S75" s="147">
        <f t="shared" si="6"/>
        <v>539</v>
      </c>
      <c r="V75" s="128">
        <f t="shared" si="3"/>
        <v>1250.02</v>
      </c>
    </row>
    <row r="76" spans="1:22">
      <c r="A76" s="35">
        <v>74</v>
      </c>
      <c r="B76" s="36">
        <v>41688</v>
      </c>
      <c r="C76" s="37">
        <v>33</v>
      </c>
      <c r="D76" s="36" t="s">
        <v>12</v>
      </c>
      <c r="E76" s="154" t="s">
        <v>222</v>
      </c>
      <c r="F76" s="36" t="s">
        <v>12</v>
      </c>
      <c r="G76" s="36" t="s">
        <v>12</v>
      </c>
      <c r="H76" s="38" t="s">
        <v>112</v>
      </c>
      <c r="K76" s="128">
        <v>6022.21</v>
      </c>
      <c r="M76" s="128">
        <f t="shared" si="0"/>
        <v>6685.9600000000009</v>
      </c>
      <c r="O76" s="128">
        <v>6022.21</v>
      </c>
      <c r="P76" s="128">
        <f t="shared" si="1"/>
        <v>0</v>
      </c>
      <c r="S76" s="147">
        <f t="shared" si="5"/>
        <v>539</v>
      </c>
      <c r="V76" s="128">
        <f t="shared" si="3"/>
        <v>1250.02</v>
      </c>
    </row>
    <row r="77" spans="1:22">
      <c r="A77" s="35">
        <v>75</v>
      </c>
      <c r="B77" s="154">
        <v>41695</v>
      </c>
      <c r="C77" s="37">
        <v>34</v>
      </c>
      <c r="D77" s="36">
        <v>41681</v>
      </c>
      <c r="E77" s="36" t="s">
        <v>221</v>
      </c>
      <c r="F77" s="36">
        <v>41668</v>
      </c>
      <c r="G77" s="36" t="s">
        <v>12</v>
      </c>
      <c r="H77" s="38" t="s">
        <v>54</v>
      </c>
      <c r="I77" s="128">
        <v>885.36</v>
      </c>
      <c r="L77" s="133">
        <v>885.36</v>
      </c>
      <c r="M77" s="128">
        <f t="shared" si="0"/>
        <v>5800.6000000000013</v>
      </c>
      <c r="P77" s="128">
        <f t="shared" si="1"/>
        <v>0</v>
      </c>
      <c r="S77" s="147">
        <f t="shared" si="5"/>
        <v>539</v>
      </c>
      <c r="V77" s="128">
        <f t="shared" si="3"/>
        <v>1250.02</v>
      </c>
    </row>
    <row r="78" spans="1:22">
      <c r="A78" s="35">
        <v>76</v>
      </c>
      <c r="B78" s="36">
        <v>41695</v>
      </c>
      <c r="C78" s="37">
        <v>35</v>
      </c>
      <c r="D78" s="36">
        <v>41677</v>
      </c>
      <c r="E78" s="36" t="s">
        <v>220</v>
      </c>
      <c r="F78" s="36">
        <v>41668</v>
      </c>
      <c r="G78" s="36" t="s">
        <v>12</v>
      </c>
      <c r="H78" s="38" t="s">
        <v>54</v>
      </c>
      <c r="I78" s="128">
        <v>300</v>
      </c>
      <c r="L78" s="133">
        <v>300</v>
      </c>
      <c r="M78" s="128">
        <f t="shared" si="0"/>
        <v>5500.6000000000013</v>
      </c>
      <c r="P78" s="128">
        <f t="shared" si="1"/>
        <v>0</v>
      </c>
      <c r="S78" s="147">
        <f t="shared" si="5"/>
        <v>539</v>
      </c>
      <c r="V78" s="128">
        <f t="shared" si="3"/>
        <v>1250.02</v>
      </c>
    </row>
    <row r="79" spans="1:22">
      <c r="A79" s="35">
        <v>77</v>
      </c>
      <c r="B79" s="36">
        <v>41695</v>
      </c>
      <c r="C79" s="37">
        <v>36</v>
      </c>
      <c r="D79" s="36">
        <v>41688</v>
      </c>
      <c r="E79" s="36" t="s">
        <v>208</v>
      </c>
      <c r="F79" s="36" t="s">
        <v>12</v>
      </c>
      <c r="G79" s="36">
        <v>41785</v>
      </c>
      <c r="H79" s="38" t="s">
        <v>11</v>
      </c>
      <c r="I79" s="128">
        <v>6.99</v>
      </c>
      <c r="L79" s="133">
        <v>6.99</v>
      </c>
      <c r="M79" s="128">
        <f t="shared" si="0"/>
        <v>5493.6100000000015</v>
      </c>
      <c r="P79" s="128">
        <f t="shared" si="1"/>
        <v>0</v>
      </c>
      <c r="S79" s="147">
        <f t="shared" si="5"/>
        <v>539</v>
      </c>
      <c r="V79" s="128">
        <f t="shared" si="3"/>
        <v>1250.02</v>
      </c>
    </row>
    <row r="80" spans="1:22">
      <c r="A80" s="35">
        <v>78</v>
      </c>
      <c r="B80" s="36">
        <v>41708</v>
      </c>
      <c r="C80" s="37">
        <v>37</v>
      </c>
      <c r="D80" s="36">
        <v>41659</v>
      </c>
      <c r="E80" s="36" t="s">
        <v>219</v>
      </c>
      <c r="F80" s="36">
        <v>41668</v>
      </c>
      <c r="G80" s="36" t="s">
        <v>12</v>
      </c>
      <c r="H80" s="38" t="s">
        <v>54</v>
      </c>
      <c r="I80" s="128">
        <v>63.93</v>
      </c>
      <c r="L80" s="133">
        <v>63.93</v>
      </c>
      <c r="M80" s="128">
        <f t="shared" si="0"/>
        <v>5429.6800000000012</v>
      </c>
      <c r="P80" s="128">
        <f t="shared" si="1"/>
        <v>0</v>
      </c>
      <c r="S80" s="147">
        <f t="shared" si="5"/>
        <v>539</v>
      </c>
      <c r="V80" s="128">
        <f t="shared" si="3"/>
        <v>1250.02</v>
      </c>
    </row>
    <row r="81" spans="1:22">
      <c r="A81" s="35">
        <v>79</v>
      </c>
      <c r="B81" s="36">
        <v>41708</v>
      </c>
      <c r="C81" s="37">
        <v>38</v>
      </c>
      <c r="D81" s="36">
        <v>41708</v>
      </c>
      <c r="E81" s="36" t="s">
        <v>218</v>
      </c>
      <c r="F81" s="36" t="s">
        <v>12</v>
      </c>
      <c r="G81" s="36" t="s">
        <v>12</v>
      </c>
      <c r="H81" s="38" t="s">
        <v>54</v>
      </c>
      <c r="L81" s="133">
        <v>300</v>
      </c>
      <c r="M81" s="128">
        <f t="shared" si="0"/>
        <v>5129.6800000000012</v>
      </c>
      <c r="P81" s="128">
        <f t="shared" si="1"/>
        <v>0</v>
      </c>
      <c r="S81" s="147">
        <f t="shared" si="5"/>
        <v>539</v>
      </c>
      <c r="T81" s="128">
        <v>300</v>
      </c>
      <c r="V81" s="128">
        <f t="shared" si="3"/>
        <v>950.02</v>
      </c>
    </row>
    <row r="82" spans="1:22">
      <c r="A82" s="35">
        <v>80</v>
      </c>
      <c r="B82" s="36">
        <v>41708</v>
      </c>
      <c r="C82" s="37">
        <v>39</v>
      </c>
      <c r="D82" s="36">
        <v>41708</v>
      </c>
      <c r="E82" s="36" t="s">
        <v>217</v>
      </c>
      <c r="F82" s="36" t="s">
        <v>12</v>
      </c>
      <c r="G82" s="36" t="s">
        <v>12</v>
      </c>
      <c r="H82" s="38" t="s">
        <v>54</v>
      </c>
      <c r="I82" s="128">
        <f>1174.62-950</f>
        <v>224.61999999999989</v>
      </c>
      <c r="L82" s="133">
        <v>1174.6199999999999</v>
      </c>
      <c r="M82" s="128">
        <f t="shared" ref="M82:M145" si="7">M81+K82-L82</f>
        <v>3955.0600000000013</v>
      </c>
      <c r="P82" s="128">
        <f t="shared" ref="P82:P147" si="8">P81+N82-O82</f>
        <v>0</v>
      </c>
      <c r="S82" s="147">
        <f t="shared" si="5"/>
        <v>539</v>
      </c>
      <c r="T82" s="128">
        <v>950</v>
      </c>
      <c r="V82" s="128">
        <f t="shared" si="3"/>
        <v>1.999999999998181E-2</v>
      </c>
    </row>
    <row r="83" spans="1:22">
      <c r="A83" s="35">
        <v>81</v>
      </c>
      <c r="B83" s="36">
        <v>41710</v>
      </c>
      <c r="C83" s="37">
        <v>40</v>
      </c>
      <c r="D83" s="36">
        <v>41677</v>
      </c>
      <c r="E83" s="36" t="s">
        <v>216</v>
      </c>
      <c r="F83" s="36">
        <v>41668</v>
      </c>
      <c r="G83" s="36" t="s">
        <v>12</v>
      </c>
      <c r="H83" s="38" t="s">
        <v>54</v>
      </c>
      <c r="I83" s="128">
        <v>200</v>
      </c>
      <c r="L83" s="133">
        <v>200</v>
      </c>
      <c r="M83" s="128">
        <f t="shared" si="7"/>
        <v>3755.0600000000013</v>
      </c>
      <c r="P83" s="128">
        <f t="shared" si="8"/>
        <v>0</v>
      </c>
      <c r="S83" s="147">
        <f t="shared" si="5"/>
        <v>539</v>
      </c>
      <c r="V83" s="128">
        <f t="shared" ref="V83:V100" si="9">V82+U83-T83</f>
        <v>1.999999999998181E-2</v>
      </c>
    </row>
    <row r="84" spans="1:22">
      <c r="A84" s="35">
        <v>82</v>
      </c>
      <c r="B84" s="36">
        <v>41723</v>
      </c>
      <c r="C84" s="37">
        <v>41</v>
      </c>
      <c r="D84" s="36">
        <v>41716</v>
      </c>
      <c r="E84" s="36" t="s">
        <v>208</v>
      </c>
      <c r="F84" s="36" t="s">
        <v>12</v>
      </c>
      <c r="G84" s="36">
        <v>41785</v>
      </c>
      <c r="H84" s="38" t="s">
        <v>11</v>
      </c>
      <c r="I84" s="128">
        <v>6.99</v>
      </c>
      <c r="L84" s="133">
        <v>6.99</v>
      </c>
      <c r="M84" s="128">
        <f t="shared" si="7"/>
        <v>3748.0700000000015</v>
      </c>
      <c r="P84" s="128">
        <f t="shared" si="8"/>
        <v>0</v>
      </c>
      <c r="S84" s="147">
        <f t="shared" si="5"/>
        <v>539</v>
      </c>
      <c r="V84" s="128">
        <f t="shared" si="9"/>
        <v>1.999999999998181E-2</v>
      </c>
    </row>
    <row r="85" spans="1:22">
      <c r="A85" s="35">
        <v>83</v>
      </c>
      <c r="B85" s="36">
        <v>41730</v>
      </c>
      <c r="C85" s="37" t="s">
        <v>45</v>
      </c>
      <c r="D85" s="36">
        <v>41730</v>
      </c>
      <c r="E85" s="36" t="s">
        <v>44</v>
      </c>
      <c r="F85" s="36" t="s">
        <v>12</v>
      </c>
      <c r="G85" s="36" t="s">
        <v>12</v>
      </c>
      <c r="H85" s="38" t="s">
        <v>88</v>
      </c>
      <c r="J85" s="128">
        <v>2.48</v>
      </c>
      <c r="K85" s="128">
        <v>2.48</v>
      </c>
      <c r="M85" s="128">
        <f t="shared" si="7"/>
        <v>3750.5500000000015</v>
      </c>
      <c r="P85" s="128">
        <f t="shared" si="8"/>
        <v>0</v>
      </c>
      <c r="S85" s="147">
        <f t="shared" si="5"/>
        <v>539</v>
      </c>
      <c r="V85" s="128">
        <f t="shared" si="9"/>
        <v>1.999999999998181E-2</v>
      </c>
    </row>
    <row r="86" spans="1:22">
      <c r="A86" s="35">
        <v>84</v>
      </c>
      <c r="B86" s="36">
        <v>41731</v>
      </c>
      <c r="C86" s="37" t="s">
        <v>46</v>
      </c>
      <c r="D86" s="36" t="s">
        <v>12</v>
      </c>
      <c r="E86" s="36" t="s">
        <v>209</v>
      </c>
      <c r="F86" s="36" t="s">
        <v>12</v>
      </c>
      <c r="G86" s="36" t="s">
        <v>12</v>
      </c>
      <c r="H86" s="38" t="s">
        <v>81</v>
      </c>
      <c r="K86" s="128">
        <v>539</v>
      </c>
      <c r="M86" s="128">
        <f t="shared" si="7"/>
        <v>4289.5500000000011</v>
      </c>
      <c r="P86" s="128">
        <f t="shared" si="8"/>
        <v>0</v>
      </c>
      <c r="R86" s="128">
        <v>539</v>
      </c>
      <c r="S86" s="147">
        <f t="shared" si="5"/>
        <v>0</v>
      </c>
      <c r="V86" s="128">
        <f t="shared" si="9"/>
        <v>1.999999999998181E-2</v>
      </c>
    </row>
    <row r="87" spans="1:22">
      <c r="A87" s="35">
        <v>85</v>
      </c>
      <c r="B87" s="36">
        <v>41740</v>
      </c>
      <c r="C87" s="37">
        <v>42</v>
      </c>
      <c r="D87" s="36">
        <v>41710</v>
      </c>
      <c r="E87" s="36" t="s">
        <v>215</v>
      </c>
      <c r="F87" s="36">
        <v>41668</v>
      </c>
      <c r="G87" s="36" t="s">
        <v>12</v>
      </c>
      <c r="H87" s="38" t="s">
        <v>54</v>
      </c>
      <c r="I87" s="128">
        <v>564.23</v>
      </c>
      <c r="L87" s="133">
        <v>564.23</v>
      </c>
      <c r="M87" s="128">
        <f t="shared" si="7"/>
        <v>3725.3200000000011</v>
      </c>
      <c r="P87" s="128">
        <f t="shared" si="8"/>
        <v>0</v>
      </c>
      <c r="S87" s="147">
        <f t="shared" si="5"/>
        <v>0</v>
      </c>
      <c r="V87" s="128">
        <f t="shared" si="9"/>
        <v>1.999999999998181E-2</v>
      </c>
    </row>
    <row r="88" spans="1:22">
      <c r="A88" s="35">
        <v>86</v>
      </c>
      <c r="B88" s="36">
        <v>41740</v>
      </c>
      <c r="C88" s="37">
        <v>43</v>
      </c>
      <c r="D88" s="36">
        <v>41740</v>
      </c>
      <c r="E88" s="36" t="s">
        <v>214</v>
      </c>
      <c r="F88" s="36" t="s">
        <v>12</v>
      </c>
      <c r="G88" s="36" t="s">
        <v>12</v>
      </c>
      <c r="H88" s="33" t="s">
        <v>65</v>
      </c>
      <c r="I88" s="128">
        <v>8.51</v>
      </c>
      <c r="L88" s="133">
        <v>8.51</v>
      </c>
      <c r="M88" s="128">
        <f t="shared" si="7"/>
        <v>3716.8100000000009</v>
      </c>
      <c r="P88" s="128">
        <f t="shared" si="8"/>
        <v>0</v>
      </c>
      <c r="S88" s="147">
        <f t="shared" si="5"/>
        <v>0</v>
      </c>
      <c r="V88" s="128">
        <f t="shared" si="9"/>
        <v>1.999999999998181E-2</v>
      </c>
    </row>
    <row r="89" spans="1:22">
      <c r="A89" s="35">
        <v>87</v>
      </c>
      <c r="B89" s="36">
        <v>41740</v>
      </c>
      <c r="C89" s="37">
        <v>44</v>
      </c>
      <c r="D89" s="36">
        <v>41740</v>
      </c>
      <c r="E89" s="36" t="s">
        <v>213</v>
      </c>
      <c r="F89" s="36" t="s">
        <v>12</v>
      </c>
      <c r="G89" s="36" t="s">
        <v>12</v>
      </c>
      <c r="H89" s="33" t="s">
        <v>65</v>
      </c>
      <c r="I89" s="128">
        <v>8.52</v>
      </c>
      <c r="L89" s="128">
        <v>8.52</v>
      </c>
      <c r="M89" s="128">
        <f t="shared" si="7"/>
        <v>3708.2900000000009</v>
      </c>
      <c r="P89" s="128">
        <f t="shared" si="8"/>
        <v>0</v>
      </c>
      <c r="S89" s="147">
        <f t="shared" si="5"/>
        <v>0</v>
      </c>
      <c r="V89" s="128">
        <f t="shared" si="9"/>
        <v>1.999999999998181E-2</v>
      </c>
    </row>
    <row r="90" spans="1:22">
      <c r="A90" s="35">
        <v>88</v>
      </c>
      <c r="B90" s="36">
        <v>41740</v>
      </c>
      <c r="C90" s="37">
        <v>45</v>
      </c>
      <c r="D90" s="36">
        <v>41740</v>
      </c>
      <c r="E90" s="36" t="s">
        <v>212</v>
      </c>
      <c r="F90" s="36" t="s">
        <v>12</v>
      </c>
      <c r="G90" s="36" t="s">
        <v>12</v>
      </c>
      <c r="H90" s="33" t="s">
        <v>65</v>
      </c>
      <c r="I90" s="128">
        <v>8.51</v>
      </c>
      <c r="L90" s="133">
        <v>8.51</v>
      </c>
      <c r="M90" s="128">
        <f t="shared" si="7"/>
        <v>3699.7800000000007</v>
      </c>
      <c r="P90" s="128">
        <f t="shared" si="8"/>
        <v>0</v>
      </c>
      <c r="S90" s="147">
        <f t="shared" si="5"/>
        <v>0</v>
      </c>
      <c r="V90" s="128">
        <f t="shared" si="9"/>
        <v>1.999999999998181E-2</v>
      </c>
    </row>
    <row r="91" spans="1:22">
      <c r="A91" s="35">
        <v>89</v>
      </c>
      <c r="B91" s="154">
        <v>41752</v>
      </c>
      <c r="C91" s="37">
        <v>46</v>
      </c>
      <c r="D91" s="36">
        <v>41747</v>
      </c>
      <c r="E91" s="36" t="s">
        <v>208</v>
      </c>
      <c r="F91" s="36" t="s">
        <v>12</v>
      </c>
      <c r="G91" s="36">
        <v>41785</v>
      </c>
      <c r="H91" s="38" t="s">
        <v>11</v>
      </c>
      <c r="I91" s="128">
        <v>6.99</v>
      </c>
      <c r="L91" s="133">
        <v>6.99</v>
      </c>
      <c r="M91" s="128">
        <f t="shared" si="7"/>
        <v>3692.7900000000009</v>
      </c>
      <c r="P91" s="128">
        <f t="shared" si="8"/>
        <v>0</v>
      </c>
      <c r="S91" s="147">
        <f t="shared" si="5"/>
        <v>0</v>
      </c>
      <c r="V91" s="128">
        <f t="shared" si="9"/>
        <v>1.999999999998181E-2</v>
      </c>
    </row>
    <row r="92" spans="1:22">
      <c r="A92" s="35">
        <v>90</v>
      </c>
      <c r="B92" s="36">
        <v>41772</v>
      </c>
      <c r="C92" s="37">
        <v>47</v>
      </c>
      <c r="D92" s="36">
        <v>41766</v>
      </c>
      <c r="E92" s="36" t="s">
        <v>293</v>
      </c>
      <c r="F92" s="36">
        <v>41740</v>
      </c>
      <c r="G92" s="36">
        <v>41785</v>
      </c>
      <c r="H92" s="38" t="s">
        <v>11</v>
      </c>
      <c r="I92" s="128">
        <v>40</v>
      </c>
      <c r="L92" s="133">
        <v>40</v>
      </c>
      <c r="M92" s="128">
        <f t="shared" si="7"/>
        <v>3652.7900000000009</v>
      </c>
      <c r="P92" s="128">
        <f t="shared" si="8"/>
        <v>0</v>
      </c>
      <c r="S92" s="147">
        <f t="shared" si="5"/>
        <v>0</v>
      </c>
      <c r="V92" s="128">
        <f t="shared" si="9"/>
        <v>1.999999999998181E-2</v>
      </c>
    </row>
    <row r="93" spans="1:22">
      <c r="A93" s="35">
        <v>91</v>
      </c>
      <c r="B93" s="36">
        <v>41772</v>
      </c>
      <c r="C93" s="37">
        <v>48</v>
      </c>
      <c r="D93" s="36">
        <v>41745</v>
      </c>
      <c r="E93" s="36" t="s">
        <v>294</v>
      </c>
      <c r="F93" s="36">
        <v>41740</v>
      </c>
      <c r="G93" s="36">
        <v>41785</v>
      </c>
      <c r="H93" s="38" t="s">
        <v>11</v>
      </c>
      <c r="I93" s="128">
        <v>1</v>
      </c>
      <c r="L93" s="133">
        <v>1</v>
      </c>
      <c r="M93" s="128">
        <f t="shared" si="7"/>
        <v>3651.7900000000009</v>
      </c>
      <c r="P93" s="128">
        <f t="shared" si="8"/>
        <v>0</v>
      </c>
      <c r="S93" s="147">
        <f t="shared" ref="S93:S100" si="10">S92+Q93-R93</f>
        <v>0</v>
      </c>
      <c r="V93" s="128">
        <f t="shared" si="9"/>
        <v>1.999999999998181E-2</v>
      </c>
    </row>
    <row r="94" spans="1:22">
      <c r="A94" s="35">
        <v>92</v>
      </c>
      <c r="B94" s="36">
        <v>41772</v>
      </c>
      <c r="C94" s="37">
        <v>48</v>
      </c>
      <c r="D94" s="36">
        <v>41745</v>
      </c>
      <c r="E94" s="36" t="s">
        <v>294</v>
      </c>
      <c r="F94" s="36">
        <v>41740</v>
      </c>
      <c r="G94" s="36">
        <v>41785</v>
      </c>
      <c r="H94" s="38" t="s">
        <v>11</v>
      </c>
      <c r="I94" s="128">
        <v>0.3</v>
      </c>
      <c r="L94" s="133">
        <v>0.3</v>
      </c>
      <c r="M94" s="128">
        <f t="shared" si="7"/>
        <v>3651.4900000000007</v>
      </c>
      <c r="P94" s="128">
        <f t="shared" si="8"/>
        <v>0</v>
      </c>
      <c r="S94" s="147">
        <f t="shared" si="10"/>
        <v>0</v>
      </c>
      <c r="V94" s="128">
        <f t="shared" si="9"/>
        <v>1.999999999998181E-2</v>
      </c>
    </row>
    <row r="95" spans="1:22">
      <c r="A95" s="35">
        <v>93</v>
      </c>
      <c r="B95" s="36">
        <v>41772</v>
      </c>
      <c r="C95" s="37">
        <v>49</v>
      </c>
      <c r="D95" s="36">
        <v>41745</v>
      </c>
      <c r="E95" s="36" t="s">
        <v>294</v>
      </c>
      <c r="F95" s="36">
        <v>41375</v>
      </c>
      <c r="G95" s="36">
        <v>41785</v>
      </c>
      <c r="H95" s="38" t="s">
        <v>11</v>
      </c>
      <c r="I95" s="128">
        <v>3.97</v>
      </c>
      <c r="L95" s="133">
        <v>3.97</v>
      </c>
      <c r="M95" s="128">
        <f t="shared" si="7"/>
        <v>3647.5200000000009</v>
      </c>
      <c r="P95" s="128">
        <f t="shared" si="8"/>
        <v>0</v>
      </c>
      <c r="S95" s="147">
        <f t="shared" si="10"/>
        <v>0</v>
      </c>
      <c r="V95" s="128">
        <f t="shared" si="9"/>
        <v>1.999999999998181E-2</v>
      </c>
    </row>
    <row r="96" spans="1:22">
      <c r="A96" s="35">
        <v>94</v>
      </c>
      <c r="B96" s="36">
        <v>41772</v>
      </c>
      <c r="C96" s="37">
        <v>50</v>
      </c>
      <c r="D96" s="36">
        <v>41743</v>
      </c>
      <c r="E96" s="36" t="s">
        <v>294</v>
      </c>
      <c r="F96" s="36">
        <v>41740</v>
      </c>
      <c r="G96" s="36">
        <v>41785</v>
      </c>
      <c r="H96" s="38" t="s">
        <v>11</v>
      </c>
      <c r="I96" s="128">
        <v>5.83</v>
      </c>
      <c r="L96" s="133">
        <v>5.83</v>
      </c>
      <c r="M96" s="128">
        <f t="shared" si="7"/>
        <v>3641.690000000001</v>
      </c>
      <c r="P96" s="128">
        <f t="shared" si="8"/>
        <v>0</v>
      </c>
      <c r="S96" s="147">
        <f t="shared" si="10"/>
        <v>0</v>
      </c>
      <c r="V96" s="128">
        <f t="shared" si="9"/>
        <v>1.999999999998181E-2</v>
      </c>
    </row>
    <row r="97" spans="1:22">
      <c r="A97" s="35">
        <v>95</v>
      </c>
      <c r="B97" s="2">
        <v>41774</v>
      </c>
      <c r="C97" s="31">
        <v>51</v>
      </c>
      <c r="D97" s="164">
        <v>41774</v>
      </c>
      <c r="E97" s="2" t="s">
        <v>352</v>
      </c>
      <c r="F97" s="2" t="s">
        <v>324</v>
      </c>
      <c r="G97" s="2">
        <v>41859</v>
      </c>
      <c r="H97" s="3" t="s">
        <v>54</v>
      </c>
      <c r="I97" s="128">
        <v>47.42</v>
      </c>
      <c r="L97" s="133">
        <v>47.42</v>
      </c>
      <c r="M97" s="128">
        <f t="shared" si="7"/>
        <v>3594.2700000000009</v>
      </c>
      <c r="P97" s="128">
        <f t="shared" si="8"/>
        <v>0</v>
      </c>
      <c r="S97" s="147">
        <f t="shared" si="10"/>
        <v>0</v>
      </c>
      <c r="V97" s="128">
        <f t="shared" si="9"/>
        <v>1.999999999998181E-2</v>
      </c>
    </row>
    <row r="98" spans="1:22">
      <c r="A98" s="35">
        <v>96</v>
      </c>
      <c r="B98" s="2">
        <v>41781</v>
      </c>
      <c r="C98" s="31">
        <v>52</v>
      </c>
      <c r="D98" s="2">
        <v>41774</v>
      </c>
      <c r="E98" s="2" t="s">
        <v>353</v>
      </c>
      <c r="F98" s="2" t="s">
        <v>324</v>
      </c>
      <c r="G98" s="2">
        <v>41859</v>
      </c>
      <c r="H98" s="3" t="s">
        <v>54</v>
      </c>
      <c r="I98" s="128">
        <v>213.41</v>
      </c>
      <c r="K98" s="128">
        <v>0</v>
      </c>
      <c r="L98" s="133">
        <v>213.41</v>
      </c>
      <c r="M98" s="128">
        <f t="shared" si="7"/>
        <v>3380.860000000001</v>
      </c>
      <c r="P98" s="128">
        <f t="shared" si="8"/>
        <v>0</v>
      </c>
      <c r="S98" s="147">
        <f t="shared" si="10"/>
        <v>0</v>
      </c>
      <c r="V98" s="128">
        <f t="shared" si="9"/>
        <v>1.999999999998181E-2</v>
      </c>
    </row>
    <row r="99" spans="1:22">
      <c r="A99" s="35">
        <v>97</v>
      </c>
      <c r="B99" s="2">
        <v>41782</v>
      </c>
      <c r="C99" s="31">
        <v>53</v>
      </c>
      <c r="D99" s="164">
        <v>41777</v>
      </c>
      <c r="E99" s="2" t="s">
        <v>289</v>
      </c>
      <c r="F99" s="2" t="s">
        <v>12</v>
      </c>
      <c r="G99" s="2">
        <v>41785</v>
      </c>
      <c r="H99" s="3" t="s">
        <v>11</v>
      </c>
      <c r="I99" s="128">
        <v>6.99</v>
      </c>
      <c r="K99" s="128">
        <v>0</v>
      </c>
      <c r="L99" s="133">
        <v>6.99</v>
      </c>
      <c r="M99" s="128">
        <f t="shared" si="7"/>
        <v>3373.8700000000013</v>
      </c>
      <c r="P99" s="128">
        <f t="shared" si="8"/>
        <v>0</v>
      </c>
      <c r="S99" s="147">
        <f t="shared" si="10"/>
        <v>0</v>
      </c>
      <c r="V99" s="128">
        <f t="shared" si="9"/>
        <v>1.999999999998181E-2</v>
      </c>
    </row>
    <row r="100" spans="1:22">
      <c r="A100" s="35">
        <v>98</v>
      </c>
      <c r="B100" s="2" t="s">
        <v>12</v>
      </c>
      <c r="C100" s="31" t="s">
        <v>40</v>
      </c>
      <c r="D100" s="2" t="s">
        <v>12</v>
      </c>
      <c r="E100" s="2" t="s">
        <v>295</v>
      </c>
      <c r="F100" s="2" t="s">
        <v>12</v>
      </c>
      <c r="G100" s="2" t="s">
        <v>12</v>
      </c>
      <c r="H100" s="3" t="s">
        <v>82</v>
      </c>
      <c r="J100" s="128">
        <v>79.06</v>
      </c>
      <c r="K100" s="128">
        <v>0</v>
      </c>
      <c r="M100" s="128">
        <f t="shared" si="7"/>
        <v>3373.8700000000013</v>
      </c>
      <c r="P100" s="128">
        <f t="shared" si="8"/>
        <v>0</v>
      </c>
      <c r="Q100" s="128">
        <v>79.06</v>
      </c>
      <c r="S100" s="147">
        <f t="shared" si="10"/>
        <v>79.06</v>
      </c>
      <c r="V100" s="128">
        <f t="shared" si="9"/>
        <v>1.999999999998181E-2</v>
      </c>
    </row>
    <row r="101" spans="1:22">
      <c r="A101" s="35">
        <v>99</v>
      </c>
      <c r="B101" s="2">
        <v>41794</v>
      </c>
      <c r="C101" s="31" t="s">
        <v>299</v>
      </c>
      <c r="D101" s="2" t="s">
        <v>12</v>
      </c>
      <c r="E101" s="2" t="s">
        <v>326</v>
      </c>
      <c r="F101" s="2" t="s">
        <v>12</v>
      </c>
      <c r="G101" s="2">
        <v>41859</v>
      </c>
      <c r="H101" s="3" t="s">
        <v>10</v>
      </c>
      <c r="J101" s="128">
        <v>50</v>
      </c>
      <c r="K101" s="128">
        <v>50</v>
      </c>
      <c r="M101" s="128">
        <f t="shared" si="7"/>
        <v>3423.8700000000013</v>
      </c>
      <c r="P101" s="128">
        <f t="shared" si="8"/>
        <v>0</v>
      </c>
      <c r="S101" s="147">
        <f t="shared" ref="S101:S163" si="11">S100+Q101-R101</f>
        <v>79.06</v>
      </c>
      <c r="V101" s="128">
        <f t="shared" ref="V101:V164" si="12">V100+U101-T101</f>
        <v>1.999999999998181E-2</v>
      </c>
    </row>
    <row r="102" spans="1:22">
      <c r="A102" s="35">
        <v>100</v>
      </c>
      <c r="B102" s="2">
        <v>41794</v>
      </c>
      <c r="C102" s="31" t="s">
        <v>300</v>
      </c>
      <c r="D102" s="2" t="s">
        <v>12</v>
      </c>
      <c r="E102" s="2" t="s">
        <v>327</v>
      </c>
      <c r="F102" s="2" t="s">
        <v>12</v>
      </c>
      <c r="G102" s="2">
        <v>41859</v>
      </c>
      <c r="H102" s="3" t="s">
        <v>10</v>
      </c>
      <c r="J102" s="128">
        <v>50</v>
      </c>
      <c r="K102" s="128">
        <v>50</v>
      </c>
      <c r="M102" s="128">
        <f t="shared" si="7"/>
        <v>3473.8700000000013</v>
      </c>
      <c r="P102" s="128">
        <f t="shared" si="8"/>
        <v>0</v>
      </c>
      <c r="S102" s="147">
        <f t="shared" si="11"/>
        <v>79.06</v>
      </c>
      <c r="V102" s="128">
        <f t="shared" si="12"/>
        <v>1.999999999998181E-2</v>
      </c>
    </row>
    <row r="103" spans="1:22">
      <c r="A103" s="35">
        <v>101</v>
      </c>
      <c r="B103" s="2">
        <v>41794</v>
      </c>
      <c r="C103" s="31" t="s">
        <v>301</v>
      </c>
      <c r="D103" s="2" t="s">
        <v>12</v>
      </c>
      <c r="E103" s="2" t="s">
        <v>328</v>
      </c>
      <c r="F103" s="2" t="s">
        <v>12</v>
      </c>
      <c r="G103" s="2">
        <v>41859</v>
      </c>
      <c r="H103" s="3" t="s">
        <v>10</v>
      </c>
      <c r="J103" s="128">
        <v>50</v>
      </c>
      <c r="K103" s="128">
        <v>50</v>
      </c>
      <c r="M103" s="128">
        <f t="shared" si="7"/>
        <v>3523.8700000000013</v>
      </c>
      <c r="P103" s="128">
        <f t="shared" si="8"/>
        <v>0</v>
      </c>
      <c r="S103" s="147">
        <f t="shared" si="11"/>
        <v>79.06</v>
      </c>
      <c r="V103" s="128">
        <f t="shared" si="12"/>
        <v>1.999999999998181E-2</v>
      </c>
    </row>
    <row r="104" spans="1:22">
      <c r="A104" s="35">
        <v>102</v>
      </c>
      <c r="B104" s="2">
        <v>41794</v>
      </c>
      <c r="C104" s="31" t="s">
        <v>302</v>
      </c>
      <c r="D104" s="2" t="s">
        <v>12</v>
      </c>
      <c r="E104" s="2" t="s">
        <v>329</v>
      </c>
      <c r="F104" s="2" t="s">
        <v>12</v>
      </c>
      <c r="G104" s="2">
        <v>41859</v>
      </c>
      <c r="H104" s="3" t="s">
        <v>10</v>
      </c>
      <c r="J104" s="128">
        <v>50</v>
      </c>
      <c r="K104" s="128">
        <v>50</v>
      </c>
      <c r="M104" s="128">
        <f t="shared" si="7"/>
        <v>3573.8700000000013</v>
      </c>
      <c r="P104" s="128">
        <f t="shared" si="8"/>
        <v>0</v>
      </c>
      <c r="S104" s="147">
        <f t="shared" si="11"/>
        <v>79.06</v>
      </c>
      <c r="V104" s="128">
        <f t="shared" si="12"/>
        <v>1.999999999998181E-2</v>
      </c>
    </row>
    <row r="105" spans="1:22">
      <c r="A105" s="35">
        <v>103</v>
      </c>
      <c r="B105" s="2">
        <v>41795</v>
      </c>
      <c r="C105" s="31" t="s">
        <v>303</v>
      </c>
      <c r="D105" s="2" t="s">
        <v>12</v>
      </c>
      <c r="E105" s="2" t="s">
        <v>330</v>
      </c>
      <c r="F105" s="2" t="s">
        <v>12</v>
      </c>
      <c r="G105" s="2">
        <v>41859</v>
      </c>
      <c r="H105" s="3" t="s">
        <v>10</v>
      </c>
      <c r="J105" s="128">
        <v>50</v>
      </c>
      <c r="K105" s="128">
        <v>50</v>
      </c>
      <c r="M105" s="128">
        <f t="shared" si="7"/>
        <v>3623.8700000000013</v>
      </c>
      <c r="P105" s="128">
        <f t="shared" si="8"/>
        <v>0</v>
      </c>
      <c r="S105" s="147">
        <f t="shared" si="11"/>
        <v>79.06</v>
      </c>
      <c r="V105" s="128">
        <f t="shared" si="12"/>
        <v>1.999999999998181E-2</v>
      </c>
    </row>
    <row r="106" spans="1:22">
      <c r="A106" s="35">
        <v>104</v>
      </c>
      <c r="B106" s="2">
        <v>41795</v>
      </c>
      <c r="C106" s="31" t="s">
        <v>304</v>
      </c>
      <c r="D106" s="2" t="s">
        <v>12</v>
      </c>
      <c r="E106" s="2" t="s">
        <v>331</v>
      </c>
      <c r="F106" s="2" t="s">
        <v>12</v>
      </c>
      <c r="G106" s="2">
        <v>41859</v>
      </c>
      <c r="H106" s="3" t="s">
        <v>10</v>
      </c>
      <c r="J106" s="128">
        <v>50</v>
      </c>
      <c r="K106" s="128">
        <v>50</v>
      </c>
      <c r="M106" s="128">
        <f t="shared" si="7"/>
        <v>3673.8700000000013</v>
      </c>
      <c r="P106" s="128">
        <f t="shared" si="8"/>
        <v>0</v>
      </c>
      <c r="S106" s="147">
        <f t="shared" si="11"/>
        <v>79.06</v>
      </c>
      <c r="V106" s="128">
        <f t="shared" si="12"/>
        <v>1.999999999998181E-2</v>
      </c>
    </row>
    <row r="107" spans="1:22">
      <c r="A107" s="35">
        <v>105</v>
      </c>
      <c r="B107" s="2">
        <v>41795</v>
      </c>
      <c r="C107" s="31" t="s">
        <v>305</v>
      </c>
      <c r="D107" s="2" t="s">
        <v>12</v>
      </c>
      <c r="E107" s="2" t="s">
        <v>332</v>
      </c>
      <c r="F107" s="2" t="s">
        <v>12</v>
      </c>
      <c r="G107" s="2">
        <v>41859</v>
      </c>
      <c r="H107" s="3" t="s">
        <v>10</v>
      </c>
      <c r="J107" s="128">
        <v>50</v>
      </c>
      <c r="K107" s="128">
        <v>50</v>
      </c>
      <c r="M107" s="128">
        <f t="shared" si="7"/>
        <v>3723.8700000000013</v>
      </c>
      <c r="P107" s="128">
        <f t="shared" si="8"/>
        <v>0</v>
      </c>
      <c r="S107" s="147">
        <f t="shared" si="11"/>
        <v>79.06</v>
      </c>
      <c r="V107" s="128">
        <f t="shared" si="12"/>
        <v>1.999999999998181E-2</v>
      </c>
    </row>
    <row r="108" spans="1:22">
      <c r="A108" s="35">
        <v>106</v>
      </c>
      <c r="B108" s="2">
        <v>41795</v>
      </c>
      <c r="C108" s="31" t="s">
        <v>306</v>
      </c>
      <c r="D108" s="2" t="s">
        <v>12</v>
      </c>
      <c r="E108" s="2" t="s">
        <v>333</v>
      </c>
      <c r="F108" s="2" t="s">
        <v>12</v>
      </c>
      <c r="G108" s="2">
        <v>41859</v>
      </c>
      <c r="H108" s="3" t="s">
        <v>10</v>
      </c>
      <c r="J108" s="128">
        <v>50</v>
      </c>
      <c r="K108" s="128">
        <v>50</v>
      </c>
      <c r="M108" s="128">
        <f t="shared" si="7"/>
        <v>3773.8700000000013</v>
      </c>
      <c r="P108" s="128">
        <f t="shared" si="8"/>
        <v>0</v>
      </c>
      <c r="S108" s="147">
        <f t="shared" si="11"/>
        <v>79.06</v>
      </c>
      <c r="V108" s="128">
        <f t="shared" si="12"/>
        <v>1.999999999998181E-2</v>
      </c>
    </row>
    <row r="109" spans="1:22">
      <c r="A109" s="35">
        <v>107</v>
      </c>
      <c r="B109" s="2">
        <v>41795</v>
      </c>
      <c r="C109" s="31" t="s">
        <v>307</v>
      </c>
      <c r="D109" s="2" t="s">
        <v>12</v>
      </c>
      <c r="E109" s="2" t="s">
        <v>334</v>
      </c>
      <c r="F109" s="2" t="s">
        <v>12</v>
      </c>
      <c r="G109" s="2">
        <v>41859</v>
      </c>
      <c r="H109" s="3" t="s">
        <v>10</v>
      </c>
      <c r="J109" s="128">
        <v>50</v>
      </c>
      <c r="K109" s="128">
        <v>50</v>
      </c>
      <c r="M109" s="128">
        <f t="shared" si="7"/>
        <v>3823.8700000000013</v>
      </c>
      <c r="P109" s="128">
        <f t="shared" si="8"/>
        <v>0</v>
      </c>
      <c r="S109" s="147">
        <f t="shared" si="11"/>
        <v>79.06</v>
      </c>
      <c r="V109" s="128">
        <f t="shared" si="12"/>
        <v>1.999999999998181E-2</v>
      </c>
    </row>
    <row r="110" spans="1:22">
      <c r="A110" s="35">
        <v>108</v>
      </c>
      <c r="B110" s="2">
        <v>41795</v>
      </c>
      <c r="C110" s="31" t="s">
        <v>308</v>
      </c>
      <c r="D110" s="2" t="s">
        <v>12</v>
      </c>
      <c r="E110" s="2" t="s">
        <v>335</v>
      </c>
      <c r="F110" s="2" t="s">
        <v>12</v>
      </c>
      <c r="G110" s="2">
        <v>41859</v>
      </c>
      <c r="H110" s="3" t="s">
        <v>10</v>
      </c>
      <c r="J110" s="128">
        <v>50</v>
      </c>
      <c r="K110" s="128">
        <v>50</v>
      </c>
      <c r="M110" s="128">
        <f t="shared" si="7"/>
        <v>3873.8700000000013</v>
      </c>
      <c r="P110" s="128">
        <f t="shared" si="8"/>
        <v>0</v>
      </c>
      <c r="S110" s="147">
        <f t="shared" si="11"/>
        <v>79.06</v>
      </c>
      <c r="V110" s="128">
        <f t="shared" si="12"/>
        <v>1.999999999998181E-2</v>
      </c>
    </row>
    <row r="111" spans="1:22">
      <c r="A111" s="35">
        <v>109</v>
      </c>
      <c r="B111" s="2">
        <v>41796</v>
      </c>
      <c r="C111" s="31" t="s">
        <v>309</v>
      </c>
      <c r="D111" s="2" t="s">
        <v>12</v>
      </c>
      <c r="E111" s="2" t="s">
        <v>336</v>
      </c>
      <c r="F111" s="2" t="s">
        <v>12</v>
      </c>
      <c r="G111" s="2">
        <v>41859</v>
      </c>
      <c r="H111" s="3" t="s">
        <v>10</v>
      </c>
      <c r="J111" s="128">
        <v>50</v>
      </c>
      <c r="K111" s="128">
        <v>50</v>
      </c>
      <c r="M111" s="128">
        <f t="shared" si="7"/>
        <v>3923.8700000000013</v>
      </c>
      <c r="P111" s="128">
        <f t="shared" si="8"/>
        <v>0</v>
      </c>
      <c r="S111" s="147">
        <f t="shared" si="11"/>
        <v>79.06</v>
      </c>
      <c r="V111" s="128">
        <f t="shared" si="12"/>
        <v>1.999999999998181E-2</v>
      </c>
    </row>
    <row r="112" spans="1:22">
      <c r="A112" s="35">
        <v>110</v>
      </c>
      <c r="B112" s="2">
        <v>41796</v>
      </c>
      <c r="C112" s="31" t="s">
        <v>310</v>
      </c>
      <c r="D112" s="2" t="s">
        <v>12</v>
      </c>
      <c r="E112" s="2" t="s">
        <v>337</v>
      </c>
      <c r="F112" s="2" t="s">
        <v>12</v>
      </c>
      <c r="G112" s="2">
        <v>41859</v>
      </c>
      <c r="H112" s="3" t="s">
        <v>10</v>
      </c>
      <c r="J112" s="128">
        <v>50</v>
      </c>
      <c r="K112" s="128">
        <v>50</v>
      </c>
      <c r="M112" s="128">
        <f t="shared" si="7"/>
        <v>3973.8700000000013</v>
      </c>
      <c r="P112" s="128">
        <f t="shared" si="8"/>
        <v>0</v>
      </c>
      <c r="S112" s="147">
        <f t="shared" si="11"/>
        <v>79.06</v>
      </c>
      <c r="V112" s="128">
        <f t="shared" si="12"/>
        <v>1.999999999998181E-2</v>
      </c>
    </row>
    <row r="113" spans="1:22">
      <c r="A113" s="35">
        <v>111</v>
      </c>
      <c r="B113" s="2">
        <v>41796</v>
      </c>
      <c r="C113" s="31" t="s">
        <v>311</v>
      </c>
      <c r="D113" s="2" t="s">
        <v>12</v>
      </c>
      <c r="E113" s="2" t="s">
        <v>338</v>
      </c>
      <c r="F113" s="2" t="s">
        <v>12</v>
      </c>
      <c r="G113" s="2">
        <v>41859</v>
      </c>
      <c r="H113" s="3" t="s">
        <v>10</v>
      </c>
      <c r="J113" s="128">
        <v>50</v>
      </c>
      <c r="K113" s="128">
        <v>50</v>
      </c>
      <c r="M113" s="128">
        <f t="shared" si="7"/>
        <v>4023.8700000000013</v>
      </c>
      <c r="P113" s="128">
        <f t="shared" si="8"/>
        <v>0</v>
      </c>
      <c r="S113" s="147">
        <f t="shared" si="11"/>
        <v>79.06</v>
      </c>
      <c r="V113" s="128">
        <f t="shared" si="12"/>
        <v>1.999999999998181E-2</v>
      </c>
    </row>
    <row r="114" spans="1:22">
      <c r="A114" s="35">
        <v>112</v>
      </c>
      <c r="B114" s="2">
        <v>41796</v>
      </c>
      <c r="C114" s="31" t="s">
        <v>312</v>
      </c>
      <c r="D114" s="2" t="s">
        <v>12</v>
      </c>
      <c r="E114" s="2" t="s">
        <v>339</v>
      </c>
      <c r="F114" s="2" t="s">
        <v>12</v>
      </c>
      <c r="G114" s="2">
        <v>41859</v>
      </c>
      <c r="H114" s="3" t="s">
        <v>10</v>
      </c>
      <c r="J114" s="128">
        <v>50</v>
      </c>
      <c r="K114" s="128">
        <v>50</v>
      </c>
      <c r="M114" s="128">
        <f t="shared" si="7"/>
        <v>4073.8700000000013</v>
      </c>
      <c r="P114" s="128">
        <f t="shared" si="8"/>
        <v>0</v>
      </c>
      <c r="S114" s="147">
        <f t="shared" si="11"/>
        <v>79.06</v>
      </c>
      <c r="V114" s="128">
        <f t="shared" si="12"/>
        <v>1.999999999998181E-2</v>
      </c>
    </row>
    <row r="115" spans="1:22">
      <c r="A115" s="35">
        <v>113</v>
      </c>
      <c r="B115" s="2">
        <v>41796</v>
      </c>
      <c r="C115" s="31" t="s">
        <v>313</v>
      </c>
      <c r="D115" s="2" t="s">
        <v>12</v>
      </c>
      <c r="E115" s="2" t="s">
        <v>340</v>
      </c>
      <c r="F115" s="2" t="s">
        <v>12</v>
      </c>
      <c r="G115" s="2">
        <v>41859</v>
      </c>
      <c r="H115" s="3" t="s">
        <v>10</v>
      </c>
      <c r="J115" s="128">
        <v>50</v>
      </c>
      <c r="K115" s="128">
        <v>50</v>
      </c>
      <c r="M115" s="128">
        <f t="shared" si="7"/>
        <v>4123.8700000000008</v>
      </c>
      <c r="P115" s="128">
        <f t="shared" si="8"/>
        <v>0</v>
      </c>
      <c r="S115" s="147">
        <f t="shared" si="11"/>
        <v>79.06</v>
      </c>
      <c r="V115" s="128">
        <f t="shared" si="12"/>
        <v>1.999999999998181E-2</v>
      </c>
    </row>
    <row r="116" spans="1:22">
      <c r="A116" s="35">
        <v>114</v>
      </c>
      <c r="B116" s="2">
        <v>41800</v>
      </c>
      <c r="C116" s="31" t="s">
        <v>314</v>
      </c>
      <c r="D116" s="2" t="s">
        <v>12</v>
      </c>
      <c r="E116" s="2" t="s">
        <v>341</v>
      </c>
      <c r="F116" s="2" t="s">
        <v>12</v>
      </c>
      <c r="G116" s="2">
        <v>41859</v>
      </c>
      <c r="H116" s="3" t="s">
        <v>10</v>
      </c>
      <c r="J116" s="128">
        <v>50</v>
      </c>
      <c r="K116" s="128">
        <v>50</v>
      </c>
      <c r="M116" s="128">
        <f t="shared" si="7"/>
        <v>4173.8700000000008</v>
      </c>
      <c r="P116" s="128">
        <f t="shared" si="8"/>
        <v>0</v>
      </c>
      <c r="S116" s="147">
        <f t="shared" si="11"/>
        <v>79.06</v>
      </c>
      <c r="V116" s="128">
        <f t="shared" si="12"/>
        <v>1.999999999998181E-2</v>
      </c>
    </row>
    <row r="117" spans="1:22">
      <c r="A117" s="35">
        <v>115</v>
      </c>
      <c r="B117" s="2">
        <v>41800</v>
      </c>
      <c r="C117" s="31" t="s">
        <v>315</v>
      </c>
      <c r="D117" s="2" t="s">
        <v>12</v>
      </c>
      <c r="E117" s="2" t="s">
        <v>342</v>
      </c>
      <c r="F117" s="2" t="s">
        <v>12</v>
      </c>
      <c r="G117" s="2">
        <v>41859</v>
      </c>
      <c r="H117" s="3" t="s">
        <v>10</v>
      </c>
      <c r="J117" s="128">
        <v>50</v>
      </c>
      <c r="K117" s="128">
        <v>50</v>
      </c>
      <c r="M117" s="128">
        <f t="shared" si="7"/>
        <v>4223.8700000000008</v>
      </c>
      <c r="P117" s="128">
        <f t="shared" si="8"/>
        <v>0</v>
      </c>
      <c r="S117" s="147">
        <f t="shared" si="11"/>
        <v>79.06</v>
      </c>
      <c r="V117" s="128">
        <f t="shared" si="12"/>
        <v>1.999999999998181E-2</v>
      </c>
    </row>
    <row r="118" spans="1:22">
      <c r="A118" s="35">
        <v>116</v>
      </c>
      <c r="B118" s="2">
        <v>41800</v>
      </c>
      <c r="C118" s="31" t="s">
        <v>316</v>
      </c>
      <c r="D118" s="2" t="s">
        <v>12</v>
      </c>
      <c r="E118" s="2" t="s">
        <v>343</v>
      </c>
      <c r="F118" s="2" t="s">
        <v>12</v>
      </c>
      <c r="G118" s="2">
        <v>41859</v>
      </c>
      <c r="H118" s="3" t="s">
        <v>10</v>
      </c>
      <c r="J118" s="128">
        <v>50</v>
      </c>
      <c r="K118" s="128">
        <v>50</v>
      </c>
      <c r="M118" s="128">
        <f t="shared" si="7"/>
        <v>4273.8700000000008</v>
      </c>
      <c r="P118" s="128">
        <f t="shared" si="8"/>
        <v>0</v>
      </c>
      <c r="S118" s="147">
        <f t="shared" si="11"/>
        <v>79.06</v>
      </c>
      <c r="V118" s="128">
        <f t="shared" si="12"/>
        <v>1.999999999998181E-2</v>
      </c>
    </row>
    <row r="119" spans="1:22">
      <c r="A119" s="35">
        <v>117</v>
      </c>
      <c r="B119" s="2">
        <v>41800</v>
      </c>
      <c r="C119" s="31" t="s">
        <v>317</v>
      </c>
      <c r="D119" s="2" t="s">
        <v>12</v>
      </c>
      <c r="E119" s="2" t="s">
        <v>344</v>
      </c>
      <c r="F119" s="2" t="s">
        <v>12</v>
      </c>
      <c r="G119" s="2">
        <v>41859</v>
      </c>
      <c r="H119" s="3" t="s">
        <v>10</v>
      </c>
      <c r="J119" s="128">
        <v>50</v>
      </c>
      <c r="K119" s="128">
        <v>50</v>
      </c>
      <c r="M119" s="128">
        <f t="shared" si="7"/>
        <v>4323.8700000000008</v>
      </c>
      <c r="P119" s="128">
        <f t="shared" si="8"/>
        <v>0</v>
      </c>
      <c r="S119" s="147">
        <f t="shared" si="11"/>
        <v>79.06</v>
      </c>
      <c r="V119" s="128">
        <f t="shared" si="12"/>
        <v>1.999999999998181E-2</v>
      </c>
    </row>
    <row r="120" spans="1:22">
      <c r="A120" s="35">
        <v>118</v>
      </c>
      <c r="B120" s="2">
        <v>41800</v>
      </c>
      <c r="C120" s="31" t="s">
        <v>318</v>
      </c>
      <c r="D120" s="2" t="s">
        <v>12</v>
      </c>
      <c r="E120" s="2" t="s">
        <v>345</v>
      </c>
      <c r="F120" s="2" t="s">
        <v>12</v>
      </c>
      <c r="G120" s="2">
        <v>41859</v>
      </c>
      <c r="H120" s="3" t="s">
        <v>10</v>
      </c>
      <c r="J120" s="128">
        <v>50</v>
      </c>
      <c r="K120" s="128">
        <v>50</v>
      </c>
      <c r="M120" s="128">
        <f t="shared" si="7"/>
        <v>4373.8700000000008</v>
      </c>
      <c r="P120" s="128">
        <f t="shared" si="8"/>
        <v>0</v>
      </c>
      <c r="S120" s="147">
        <f t="shared" si="11"/>
        <v>79.06</v>
      </c>
      <c r="V120" s="128">
        <f t="shared" si="12"/>
        <v>1.999999999998181E-2</v>
      </c>
    </row>
    <row r="121" spans="1:22">
      <c r="A121" s="35">
        <v>119</v>
      </c>
      <c r="B121" s="2">
        <v>41800</v>
      </c>
      <c r="C121" s="31" t="s">
        <v>319</v>
      </c>
      <c r="D121" s="2" t="s">
        <v>12</v>
      </c>
      <c r="E121" s="2" t="s">
        <v>346</v>
      </c>
      <c r="F121" s="2" t="s">
        <v>12</v>
      </c>
      <c r="G121" s="2">
        <v>41859</v>
      </c>
      <c r="H121" s="3" t="s">
        <v>10</v>
      </c>
      <c r="J121" s="128">
        <v>50</v>
      </c>
      <c r="K121" s="128">
        <v>50</v>
      </c>
      <c r="M121" s="128">
        <f t="shared" si="7"/>
        <v>4423.8700000000008</v>
      </c>
      <c r="P121" s="128">
        <f t="shared" si="8"/>
        <v>0</v>
      </c>
      <c r="S121" s="147">
        <f t="shared" si="11"/>
        <v>79.06</v>
      </c>
      <c r="V121" s="128">
        <f t="shared" si="12"/>
        <v>1.999999999998181E-2</v>
      </c>
    </row>
    <row r="122" spans="1:22">
      <c r="A122" s="35">
        <v>120</v>
      </c>
      <c r="B122" s="2">
        <v>41800</v>
      </c>
      <c r="C122" s="31" t="s">
        <v>320</v>
      </c>
      <c r="D122" s="2" t="s">
        <v>12</v>
      </c>
      <c r="E122" s="2" t="s">
        <v>347</v>
      </c>
      <c r="F122" s="2" t="s">
        <v>12</v>
      </c>
      <c r="G122" s="2">
        <v>41859</v>
      </c>
      <c r="H122" s="3" t="s">
        <v>10</v>
      </c>
      <c r="J122" s="128">
        <v>50</v>
      </c>
      <c r="K122" s="128">
        <v>50</v>
      </c>
      <c r="M122" s="128">
        <f t="shared" si="7"/>
        <v>4473.8700000000008</v>
      </c>
      <c r="P122" s="128">
        <f t="shared" si="8"/>
        <v>0</v>
      </c>
      <c r="S122" s="147">
        <f t="shared" si="11"/>
        <v>79.06</v>
      </c>
      <c r="V122" s="128">
        <f t="shared" si="12"/>
        <v>1.999999999998181E-2</v>
      </c>
    </row>
    <row r="123" spans="1:22">
      <c r="A123" s="35">
        <v>121</v>
      </c>
      <c r="B123" s="2">
        <v>41800</v>
      </c>
      <c r="C123" s="31" t="s">
        <v>321</v>
      </c>
      <c r="D123" s="2" t="s">
        <v>12</v>
      </c>
      <c r="E123" s="2" t="s">
        <v>348</v>
      </c>
      <c r="F123" s="2" t="s">
        <v>12</v>
      </c>
      <c r="G123" s="2">
        <v>41859</v>
      </c>
      <c r="H123" s="3" t="s">
        <v>10</v>
      </c>
      <c r="J123" s="128">
        <v>50</v>
      </c>
      <c r="K123" s="128">
        <v>50</v>
      </c>
      <c r="M123" s="128">
        <f t="shared" si="7"/>
        <v>4523.8700000000008</v>
      </c>
      <c r="P123" s="128">
        <f t="shared" si="8"/>
        <v>0</v>
      </c>
      <c r="S123" s="147">
        <f t="shared" si="11"/>
        <v>79.06</v>
      </c>
      <c r="V123" s="128">
        <f t="shared" si="12"/>
        <v>1.999999999998181E-2</v>
      </c>
    </row>
    <row r="124" spans="1:22">
      <c r="A124" s="35">
        <v>122</v>
      </c>
      <c r="B124" s="2">
        <v>41802</v>
      </c>
      <c r="C124" s="31">
        <v>54</v>
      </c>
      <c r="D124" s="164">
        <v>41803</v>
      </c>
      <c r="E124" s="2" t="s">
        <v>389</v>
      </c>
      <c r="F124" s="164" t="s">
        <v>325</v>
      </c>
      <c r="G124" s="2">
        <v>41859</v>
      </c>
      <c r="H124" s="3" t="s">
        <v>10</v>
      </c>
      <c r="I124" s="128">
        <v>1302</v>
      </c>
      <c r="L124" s="133">
        <v>1302</v>
      </c>
      <c r="M124" s="128">
        <f t="shared" si="7"/>
        <v>3221.8700000000008</v>
      </c>
      <c r="P124" s="128">
        <f t="shared" si="8"/>
        <v>0</v>
      </c>
      <c r="S124" s="147">
        <f t="shared" si="11"/>
        <v>79.06</v>
      </c>
      <c r="V124" s="128">
        <f t="shared" si="12"/>
        <v>1.999999999998181E-2</v>
      </c>
    </row>
    <row r="125" spans="1:22">
      <c r="A125" s="35">
        <v>123</v>
      </c>
      <c r="B125" s="2">
        <v>41803</v>
      </c>
      <c r="C125" s="31" t="s">
        <v>40</v>
      </c>
      <c r="D125" s="2" t="s">
        <v>12</v>
      </c>
      <c r="E125" s="2" t="s">
        <v>295</v>
      </c>
      <c r="F125" s="2" t="s">
        <v>12</v>
      </c>
      <c r="G125" s="2" t="s">
        <v>12</v>
      </c>
      <c r="H125" s="3" t="s">
        <v>82</v>
      </c>
      <c r="K125" s="128">
        <v>39.06</v>
      </c>
      <c r="M125" s="128">
        <f t="shared" si="7"/>
        <v>3260.9300000000007</v>
      </c>
      <c r="P125" s="128">
        <f t="shared" si="8"/>
        <v>0</v>
      </c>
      <c r="R125" s="128">
        <v>39.06</v>
      </c>
      <c r="S125" s="147">
        <f t="shared" si="11"/>
        <v>40</v>
      </c>
      <c r="V125" s="128">
        <f t="shared" si="12"/>
        <v>1.999999999998181E-2</v>
      </c>
    </row>
    <row r="126" spans="1:22">
      <c r="A126" s="35">
        <v>124</v>
      </c>
      <c r="B126" s="2">
        <v>41807</v>
      </c>
      <c r="C126" s="31" t="s">
        <v>322</v>
      </c>
      <c r="D126" s="2" t="s">
        <v>12</v>
      </c>
      <c r="E126" s="2" t="s">
        <v>349</v>
      </c>
      <c r="F126" s="2" t="s">
        <v>12</v>
      </c>
      <c r="G126" s="2">
        <v>41859</v>
      </c>
      <c r="H126" s="3" t="s">
        <v>10</v>
      </c>
      <c r="J126" s="128">
        <v>50</v>
      </c>
      <c r="K126" s="128">
        <v>50</v>
      </c>
      <c r="M126" s="128">
        <f t="shared" si="7"/>
        <v>3310.9300000000007</v>
      </c>
      <c r="P126" s="128">
        <f t="shared" si="8"/>
        <v>0</v>
      </c>
      <c r="S126" s="147">
        <f t="shared" si="11"/>
        <v>40</v>
      </c>
      <c r="V126" s="128">
        <f t="shared" si="12"/>
        <v>1.999999999998181E-2</v>
      </c>
    </row>
    <row r="127" spans="1:22">
      <c r="A127" s="35">
        <v>125</v>
      </c>
      <c r="B127" s="2">
        <v>41808</v>
      </c>
      <c r="C127" s="31">
        <v>55</v>
      </c>
      <c r="D127" s="2" t="s">
        <v>12</v>
      </c>
      <c r="E127" s="2" t="s">
        <v>350</v>
      </c>
      <c r="F127" s="2" t="s">
        <v>12</v>
      </c>
      <c r="G127" s="2">
        <v>41859</v>
      </c>
      <c r="H127" s="3" t="s">
        <v>64</v>
      </c>
      <c r="J127" s="128">
        <v>288.12</v>
      </c>
      <c r="K127" s="128">
        <v>288.12</v>
      </c>
      <c r="M127" s="128">
        <f t="shared" si="7"/>
        <v>3599.0500000000006</v>
      </c>
      <c r="P127" s="128">
        <f t="shared" si="8"/>
        <v>0</v>
      </c>
      <c r="S127" s="147">
        <f t="shared" si="11"/>
        <v>40</v>
      </c>
      <c r="V127" s="128">
        <f t="shared" si="12"/>
        <v>1.999999999998181E-2</v>
      </c>
    </row>
    <row r="128" spans="1:22">
      <c r="A128" s="35">
        <v>126</v>
      </c>
      <c r="B128" s="2">
        <v>41809</v>
      </c>
      <c r="C128" s="31">
        <v>56</v>
      </c>
      <c r="D128" s="2">
        <v>41774</v>
      </c>
      <c r="E128" s="2" t="s">
        <v>351</v>
      </c>
      <c r="F128" s="164" t="s">
        <v>324</v>
      </c>
      <c r="G128" s="2">
        <v>41859</v>
      </c>
      <c r="H128" s="3" t="s">
        <v>10</v>
      </c>
      <c r="I128" s="128">
        <v>213.41</v>
      </c>
      <c r="L128" s="133">
        <v>213.41</v>
      </c>
      <c r="M128" s="128">
        <f t="shared" si="7"/>
        <v>3385.6400000000008</v>
      </c>
      <c r="P128" s="128">
        <f t="shared" si="8"/>
        <v>0</v>
      </c>
      <c r="S128" s="147">
        <f t="shared" si="11"/>
        <v>40</v>
      </c>
      <c r="V128" s="128">
        <f t="shared" si="12"/>
        <v>1.999999999998181E-2</v>
      </c>
    </row>
    <row r="129" spans="1:22">
      <c r="A129" s="35">
        <v>127</v>
      </c>
      <c r="B129" s="2">
        <v>41809</v>
      </c>
      <c r="C129" s="31">
        <v>57</v>
      </c>
      <c r="D129" s="164">
        <v>41794</v>
      </c>
      <c r="E129" s="2" t="s">
        <v>323</v>
      </c>
      <c r="F129" s="164">
        <v>41795</v>
      </c>
      <c r="G129" s="2">
        <v>41859</v>
      </c>
      <c r="H129" s="3" t="s">
        <v>11</v>
      </c>
      <c r="I129" s="128">
        <v>13.88</v>
      </c>
      <c r="L129" s="133">
        <v>13.88</v>
      </c>
      <c r="M129" s="128">
        <f t="shared" si="7"/>
        <v>3371.7600000000007</v>
      </c>
      <c r="P129" s="128">
        <f t="shared" si="8"/>
        <v>0</v>
      </c>
      <c r="S129" s="147">
        <f t="shared" si="11"/>
        <v>40</v>
      </c>
      <c r="V129" s="128">
        <f t="shared" si="12"/>
        <v>1.999999999998181E-2</v>
      </c>
    </row>
    <row r="130" spans="1:22">
      <c r="A130" s="35">
        <v>128</v>
      </c>
      <c r="B130" s="2">
        <v>41814</v>
      </c>
      <c r="C130" s="31">
        <v>58</v>
      </c>
      <c r="D130" s="164">
        <v>41808</v>
      </c>
      <c r="E130" s="2" t="s">
        <v>208</v>
      </c>
      <c r="F130" s="2" t="s">
        <v>12</v>
      </c>
      <c r="G130" s="2">
        <v>41859</v>
      </c>
      <c r="H130" s="3" t="s">
        <v>11</v>
      </c>
      <c r="I130" s="128">
        <v>6.99</v>
      </c>
      <c r="L130" s="133">
        <v>6.99</v>
      </c>
      <c r="M130" s="128">
        <f t="shared" si="7"/>
        <v>3364.7700000000009</v>
      </c>
      <c r="P130" s="128">
        <f t="shared" si="8"/>
        <v>0</v>
      </c>
      <c r="S130" s="147">
        <f t="shared" si="11"/>
        <v>40</v>
      </c>
      <c r="V130" s="128">
        <f t="shared" si="12"/>
        <v>1.999999999998181E-2</v>
      </c>
    </row>
    <row r="131" spans="1:22">
      <c r="A131" s="35">
        <v>129</v>
      </c>
      <c r="B131" s="2">
        <v>41821</v>
      </c>
      <c r="C131" s="31" t="s">
        <v>45</v>
      </c>
      <c r="D131" s="2" t="s">
        <v>12</v>
      </c>
      <c r="E131" s="2" t="s">
        <v>44</v>
      </c>
      <c r="F131" s="2" t="s">
        <v>12</v>
      </c>
      <c r="G131" s="2" t="s">
        <v>12</v>
      </c>
      <c r="H131" s="3" t="s">
        <v>88</v>
      </c>
      <c r="J131" s="128">
        <v>2.61</v>
      </c>
      <c r="K131" s="128">
        <v>2.61</v>
      </c>
      <c r="M131" s="128">
        <f t="shared" si="7"/>
        <v>3367.380000000001</v>
      </c>
      <c r="P131" s="128">
        <f t="shared" si="8"/>
        <v>0</v>
      </c>
      <c r="S131" s="147">
        <f t="shared" si="11"/>
        <v>40</v>
      </c>
      <c r="V131" s="128">
        <f t="shared" si="12"/>
        <v>1.999999999998181E-2</v>
      </c>
    </row>
    <row r="132" spans="1:22">
      <c r="A132" s="35">
        <v>130</v>
      </c>
      <c r="B132" s="2">
        <v>41834</v>
      </c>
      <c r="C132" s="31">
        <v>59</v>
      </c>
      <c r="D132" s="164" t="s">
        <v>12</v>
      </c>
      <c r="E132" s="2" t="s">
        <v>354</v>
      </c>
      <c r="F132" s="2">
        <v>41813</v>
      </c>
      <c r="G132" s="2" t="s">
        <v>12</v>
      </c>
      <c r="H132" s="3" t="s">
        <v>112</v>
      </c>
      <c r="L132" s="133">
        <v>750</v>
      </c>
      <c r="M132" s="128">
        <f t="shared" si="7"/>
        <v>2617.380000000001</v>
      </c>
      <c r="N132" s="128">
        <v>750</v>
      </c>
      <c r="P132" s="128">
        <f t="shared" si="8"/>
        <v>750</v>
      </c>
      <c r="S132" s="147">
        <f t="shared" si="11"/>
        <v>40</v>
      </c>
      <c r="V132" s="128">
        <f t="shared" si="12"/>
        <v>1.999999999998181E-2</v>
      </c>
    </row>
    <row r="133" spans="1:22">
      <c r="A133" s="35">
        <v>131</v>
      </c>
      <c r="B133" s="2">
        <v>41834</v>
      </c>
      <c r="C133" s="31">
        <v>60</v>
      </c>
      <c r="D133" s="2">
        <v>41831</v>
      </c>
      <c r="E133" s="2" t="s">
        <v>355</v>
      </c>
      <c r="F133" s="2">
        <v>41813</v>
      </c>
      <c r="G133" s="2">
        <v>41909</v>
      </c>
      <c r="H133" s="3" t="s">
        <v>54</v>
      </c>
      <c r="I133" s="128">
        <v>22.75</v>
      </c>
      <c r="L133" s="133">
        <v>22.75</v>
      </c>
      <c r="M133" s="128">
        <f t="shared" si="7"/>
        <v>2594.630000000001</v>
      </c>
      <c r="P133" s="128">
        <f t="shared" si="8"/>
        <v>750</v>
      </c>
      <c r="S133" s="147">
        <f t="shared" si="11"/>
        <v>40</v>
      </c>
      <c r="V133" s="128">
        <f t="shared" si="12"/>
        <v>1.999999999998181E-2</v>
      </c>
    </row>
    <row r="134" spans="1:22">
      <c r="A134" s="35">
        <v>132</v>
      </c>
      <c r="B134" s="2">
        <v>41835</v>
      </c>
      <c r="C134" s="31">
        <v>61</v>
      </c>
      <c r="D134" s="164" t="s">
        <v>12</v>
      </c>
      <c r="E134" s="2" t="s">
        <v>356</v>
      </c>
      <c r="F134" s="2">
        <v>41813</v>
      </c>
      <c r="G134" s="2">
        <v>41909</v>
      </c>
      <c r="H134" s="3" t="s">
        <v>54</v>
      </c>
      <c r="I134" s="128">
        <v>1840</v>
      </c>
      <c r="L134" s="133">
        <v>1840</v>
      </c>
      <c r="M134" s="128">
        <f t="shared" si="7"/>
        <v>754.63000000000102</v>
      </c>
      <c r="P134" s="128">
        <f t="shared" si="8"/>
        <v>750</v>
      </c>
      <c r="S134" s="147">
        <f t="shared" si="11"/>
        <v>40</v>
      </c>
      <c r="V134" s="128">
        <f t="shared" si="12"/>
        <v>1.999999999998181E-2</v>
      </c>
    </row>
    <row r="135" spans="1:22">
      <c r="A135" s="35">
        <v>133</v>
      </c>
      <c r="B135" s="2">
        <v>41836</v>
      </c>
      <c r="C135" s="31">
        <v>62</v>
      </c>
      <c r="D135" s="164" t="s">
        <v>12</v>
      </c>
      <c r="E135" s="2" t="s">
        <v>357</v>
      </c>
      <c r="F135" s="2" t="s">
        <v>12</v>
      </c>
      <c r="G135" s="2" t="s">
        <v>12</v>
      </c>
      <c r="H135" s="3" t="s">
        <v>54</v>
      </c>
      <c r="J135" s="128">
        <v>200</v>
      </c>
      <c r="K135" s="128">
        <v>200</v>
      </c>
      <c r="M135" s="128">
        <f t="shared" si="7"/>
        <v>954.63000000000102</v>
      </c>
      <c r="P135" s="128">
        <f t="shared" si="8"/>
        <v>750</v>
      </c>
      <c r="S135" s="147">
        <f t="shared" si="11"/>
        <v>40</v>
      </c>
      <c r="V135" s="128">
        <f t="shared" si="12"/>
        <v>1.999999999998181E-2</v>
      </c>
    </row>
    <row r="136" spans="1:22">
      <c r="A136" s="35">
        <v>134</v>
      </c>
      <c r="B136" s="2">
        <v>41836</v>
      </c>
      <c r="C136" s="31">
        <v>63</v>
      </c>
      <c r="D136" s="164">
        <v>41813</v>
      </c>
      <c r="E136" s="2" t="s">
        <v>358</v>
      </c>
      <c r="F136" s="2">
        <v>41813</v>
      </c>
      <c r="G136" s="2">
        <v>41909</v>
      </c>
      <c r="H136" s="3" t="s">
        <v>54</v>
      </c>
      <c r="I136" s="128">
        <v>160</v>
      </c>
      <c r="L136" s="133">
        <v>160</v>
      </c>
      <c r="M136" s="128">
        <f t="shared" si="7"/>
        <v>794.63000000000102</v>
      </c>
      <c r="P136" s="128">
        <f t="shared" si="8"/>
        <v>750</v>
      </c>
      <c r="S136" s="147">
        <f t="shared" si="11"/>
        <v>40</v>
      </c>
      <c r="V136" s="128">
        <f t="shared" si="12"/>
        <v>1.999999999998181E-2</v>
      </c>
    </row>
    <row r="137" spans="1:22">
      <c r="A137" s="35">
        <v>135</v>
      </c>
      <c r="B137" s="2">
        <v>41838</v>
      </c>
      <c r="C137" s="31" t="s">
        <v>249</v>
      </c>
      <c r="D137" s="164" t="s">
        <v>12</v>
      </c>
      <c r="E137" s="2" t="s">
        <v>375</v>
      </c>
      <c r="F137" s="2" t="s">
        <v>12</v>
      </c>
      <c r="G137" s="2" t="s">
        <v>12</v>
      </c>
      <c r="H137" s="3" t="s">
        <v>54</v>
      </c>
      <c r="J137" s="128">
        <v>500</v>
      </c>
      <c r="M137" s="128">
        <f t="shared" si="7"/>
        <v>794.63000000000102</v>
      </c>
      <c r="N137" s="128">
        <v>500</v>
      </c>
      <c r="P137" s="128">
        <f t="shared" si="8"/>
        <v>1250</v>
      </c>
      <c r="S137" s="147">
        <f t="shared" si="11"/>
        <v>40</v>
      </c>
      <c r="V137" s="128">
        <f t="shared" si="12"/>
        <v>1.999999999998181E-2</v>
      </c>
    </row>
    <row r="138" spans="1:22">
      <c r="A138" s="35">
        <v>136</v>
      </c>
      <c r="B138" s="2">
        <v>41838</v>
      </c>
      <c r="C138" s="31" t="s">
        <v>245</v>
      </c>
      <c r="D138" s="164" t="s">
        <v>12</v>
      </c>
      <c r="E138" s="2" t="s">
        <v>376</v>
      </c>
      <c r="F138" s="2" t="s">
        <v>12</v>
      </c>
      <c r="G138" s="2" t="s">
        <v>12</v>
      </c>
      <c r="H138" s="3" t="s">
        <v>54</v>
      </c>
      <c r="J138" s="128">
        <v>200</v>
      </c>
      <c r="M138" s="128">
        <f t="shared" si="7"/>
        <v>794.63000000000102</v>
      </c>
      <c r="N138" s="128">
        <v>200</v>
      </c>
      <c r="P138" s="128">
        <f t="shared" si="8"/>
        <v>1450</v>
      </c>
      <c r="S138" s="147">
        <f t="shared" si="11"/>
        <v>40</v>
      </c>
      <c r="V138" s="128">
        <f t="shared" si="12"/>
        <v>1.999999999998181E-2</v>
      </c>
    </row>
    <row r="139" spans="1:22">
      <c r="A139" s="35">
        <v>137</v>
      </c>
      <c r="B139" s="2">
        <v>41838</v>
      </c>
      <c r="C139" s="31" t="s">
        <v>241</v>
      </c>
      <c r="D139" s="164">
        <v>41838</v>
      </c>
      <c r="E139" s="2" t="s">
        <v>377</v>
      </c>
      <c r="F139" s="2" t="s">
        <v>12</v>
      </c>
      <c r="G139" s="2" t="s">
        <v>12</v>
      </c>
      <c r="H139" s="3" t="s">
        <v>63</v>
      </c>
      <c r="J139" s="128">
        <v>100</v>
      </c>
      <c r="M139" s="128">
        <f t="shared" si="7"/>
        <v>794.63000000000102</v>
      </c>
      <c r="N139" s="128">
        <v>100</v>
      </c>
      <c r="P139" s="128">
        <f t="shared" si="8"/>
        <v>1550</v>
      </c>
      <c r="S139" s="147">
        <f t="shared" si="11"/>
        <v>40</v>
      </c>
      <c r="V139" s="128">
        <f t="shared" si="12"/>
        <v>1.999999999998181E-2</v>
      </c>
    </row>
    <row r="140" spans="1:22">
      <c r="A140" s="35">
        <v>138</v>
      </c>
      <c r="B140" s="2">
        <v>41838</v>
      </c>
      <c r="C140" s="31" t="s">
        <v>251</v>
      </c>
      <c r="D140" s="164">
        <v>41839</v>
      </c>
      <c r="E140" s="2" t="s">
        <v>378</v>
      </c>
      <c r="F140" s="2">
        <v>41813</v>
      </c>
      <c r="G140" s="2" t="s">
        <v>12</v>
      </c>
      <c r="H140" s="3" t="s">
        <v>54</v>
      </c>
      <c r="I140" s="133">
        <v>1428.6</v>
      </c>
      <c r="M140" s="128">
        <f t="shared" si="7"/>
        <v>794.63000000000102</v>
      </c>
      <c r="O140" s="133">
        <v>1428.6</v>
      </c>
      <c r="P140" s="128">
        <f t="shared" si="8"/>
        <v>121.40000000000009</v>
      </c>
      <c r="S140" s="147">
        <f t="shared" si="11"/>
        <v>40</v>
      </c>
      <c r="V140" s="128">
        <f t="shared" si="12"/>
        <v>1.999999999998181E-2</v>
      </c>
    </row>
    <row r="141" spans="1:22">
      <c r="A141" s="35">
        <v>139</v>
      </c>
      <c r="B141" s="2">
        <v>41838</v>
      </c>
      <c r="C141" s="31" t="s">
        <v>247</v>
      </c>
      <c r="D141" s="164">
        <v>41838</v>
      </c>
      <c r="E141" s="2" t="s">
        <v>379</v>
      </c>
      <c r="F141" s="2">
        <v>41813</v>
      </c>
      <c r="G141" s="2" t="s">
        <v>12</v>
      </c>
      <c r="H141" s="3" t="s">
        <v>54</v>
      </c>
      <c r="I141" s="133">
        <v>0.68</v>
      </c>
      <c r="M141" s="128">
        <f t="shared" si="7"/>
        <v>794.63000000000102</v>
      </c>
      <c r="O141" s="133">
        <v>0.68</v>
      </c>
      <c r="P141" s="128">
        <f t="shared" si="8"/>
        <v>120.72000000000008</v>
      </c>
      <c r="S141" s="147">
        <f t="shared" si="11"/>
        <v>40</v>
      </c>
      <c r="V141" s="128">
        <f t="shared" si="12"/>
        <v>1.999999999998181E-2</v>
      </c>
    </row>
    <row r="142" spans="1:22">
      <c r="A142" s="35">
        <v>140</v>
      </c>
      <c r="B142" s="2">
        <v>41838</v>
      </c>
      <c r="C142" s="31" t="s">
        <v>243</v>
      </c>
      <c r="D142" s="164">
        <v>41838</v>
      </c>
      <c r="E142" s="2" t="s">
        <v>380</v>
      </c>
      <c r="F142" s="2">
        <v>41813</v>
      </c>
      <c r="H142" s="3" t="s">
        <v>54</v>
      </c>
      <c r="I142" s="133">
        <v>113.05</v>
      </c>
      <c r="M142" s="128">
        <f t="shared" si="7"/>
        <v>794.63000000000102</v>
      </c>
      <c r="O142" s="133">
        <v>113.05</v>
      </c>
      <c r="P142" s="128">
        <f t="shared" si="8"/>
        <v>7.670000000000087</v>
      </c>
      <c r="S142" s="147">
        <f t="shared" si="11"/>
        <v>40</v>
      </c>
      <c r="V142" s="128">
        <f t="shared" si="12"/>
        <v>1.999999999998181E-2</v>
      </c>
    </row>
    <row r="143" spans="1:22">
      <c r="A143" s="35">
        <v>141</v>
      </c>
      <c r="B143" s="2">
        <v>41838</v>
      </c>
      <c r="C143" s="31" t="s">
        <v>12</v>
      </c>
      <c r="D143" s="164" t="s">
        <v>12</v>
      </c>
      <c r="E143" s="2" t="s">
        <v>381</v>
      </c>
      <c r="F143" s="2" t="s">
        <v>12</v>
      </c>
      <c r="G143" s="2" t="s">
        <v>12</v>
      </c>
      <c r="H143" s="3" t="s">
        <v>54</v>
      </c>
      <c r="J143" s="128">
        <v>4911.8100000000004</v>
      </c>
      <c r="M143" s="128">
        <f t="shared" si="7"/>
        <v>794.63000000000102</v>
      </c>
      <c r="N143" s="128">
        <v>4911.8100000000004</v>
      </c>
      <c r="P143" s="128">
        <f t="shared" si="8"/>
        <v>4919.4800000000005</v>
      </c>
      <c r="S143" s="147">
        <f t="shared" si="11"/>
        <v>40</v>
      </c>
      <c r="V143" s="128">
        <f t="shared" si="12"/>
        <v>1.999999999998181E-2</v>
      </c>
    </row>
    <row r="144" spans="1:22">
      <c r="A144" s="35">
        <v>142</v>
      </c>
      <c r="B144" s="2">
        <v>41843</v>
      </c>
      <c r="C144" s="31">
        <v>64</v>
      </c>
      <c r="D144" s="164">
        <v>41838</v>
      </c>
      <c r="E144" s="2" t="s">
        <v>362</v>
      </c>
      <c r="F144" s="2">
        <v>41813</v>
      </c>
      <c r="G144" s="2">
        <v>41909</v>
      </c>
      <c r="H144" s="3" t="s">
        <v>54</v>
      </c>
      <c r="I144" s="128">
        <v>350</v>
      </c>
      <c r="L144" s="133">
        <v>350</v>
      </c>
      <c r="M144" s="128">
        <f t="shared" si="7"/>
        <v>444.63000000000102</v>
      </c>
      <c r="P144" s="128">
        <f t="shared" si="8"/>
        <v>4919.4800000000005</v>
      </c>
      <c r="S144" s="147">
        <f t="shared" si="11"/>
        <v>40</v>
      </c>
      <c r="V144" s="128">
        <f t="shared" si="12"/>
        <v>1.999999999998181E-2</v>
      </c>
    </row>
    <row r="145" spans="1:22">
      <c r="A145" s="35">
        <v>143</v>
      </c>
      <c r="B145" s="2">
        <v>41843</v>
      </c>
      <c r="C145" s="31">
        <v>65</v>
      </c>
      <c r="D145" s="164">
        <v>41836</v>
      </c>
      <c r="E145" s="2" t="s">
        <v>359</v>
      </c>
      <c r="F145" s="2">
        <v>41834</v>
      </c>
      <c r="G145" s="2">
        <v>41859</v>
      </c>
      <c r="H145" s="3" t="s">
        <v>11</v>
      </c>
      <c r="I145" s="128">
        <v>25</v>
      </c>
      <c r="L145" s="133">
        <v>25</v>
      </c>
      <c r="M145" s="128">
        <f t="shared" si="7"/>
        <v>419.63000000000102</v>
      </c>
      <c r="P145" s="128">
        <f t="shared" si="8"/>
        <v>4919.4800000000005</v>
      </c>
      <c r="S145" s="147">
        <f t="shared" si="11"/>
        <v>40</v>
      </c>
      <c r="V145" s="128">
        <f t="shared" si="12"/>
        <v>1.999999999998181E-2</v>
      </c>
    </row>
    <row r="146" spans="1:22">
      <c r="A146" s="35">
        <v>144</v>
      </c>
      <c r="B146" s="2">
        <v>41843</v>
      </c>
      <c r="C146" s="31">
        <v>66</v>
      </c>
      <c r="D146" s="2">
        <v>41836</v>
      </c>
      <c r="E146" s="2" t="s">
        <v>360</v>
      </c>
      <c r="F146" s="2">
        <v>41834</v>
      </c>
      <c r="G146" s="2">
        <v>41859</v>
      </c>
      <c r="H146" s="3" t="s">
        <v>11</v>
      </c>
      <c r="I146" s="128">
        <v>0.3</v>
      </c>
      <c r="L146" s="133">
        <v>0.3</v>
      </c>
      <c r="M146" s="128">
        <f t="shared" ref="M146:M175" si="13">M145+K146-L146</f>
        <v>419.33000000000101</v>
      </c>
      <c r="P146" s="128">
        <f t="shared" ref="P146" si="14">P145+N146-O146</f>
        <v>4919.4800000000005</v>
      </c>
      <c r="S146" s="147">
        <f t="shared" si="11"/>
        <v>40</v>
      </c>
      <c r="V146" s="128">
        <f t="shared" si="12"/>
        <v>1.999999999998181E-2</v>
      </c>
    </row>
    <row r="147" spans="1:22">
      <c r="A147" s="35">
        <v>145</v>
      </c>
      <c r="B147" s="2">
        <v>41843</v>
      </c>
      <c r="C147" s="31">
        <v>67</v>
      </c>
      <c r="D147" s="2">
        <v>41838</v>
      </c>
      <c r="E147" s="2" t="s">
        <v>361</v>
      </c>
      <c r="F147" s="2">
        <v>41834</v>
      </c>
      <c r="G147" s="2">
        <v>41859</v>
      </c>
      <c r="H147" s="3" t="s">
        <v>11</v>
      </c>
      <c r="I147" s="128">
        <v>2</v>
      </c>
      <c r="L147" s="133">
        <v>2</v>
      </c>
      <c r="M147" s="128">
        <f t="shared" si="13"/>
        <v>417.33000000000101</v>
      </c>
      <c r="P147" s="128">
        <f t="shared" si="8"/>
        <v>4919.4800000000005</v>
      </c>
      <c r="S147" s="147">
        <f t="shared" si="11"/>
        <v>40</v>
      </c>
      <c r="V147" s="128">
        <f t="shared" si="12"/>
        <v>1.999999999998181E-2</v>
      </c>
    </row>
    <row r="148" spans="1:22">
      <c r="A148" s="35">
        <v>146</v>
      </c>
      <c r="B148" s="2">
        <v>41844</v>
      </c>
      <c r="C148" s="31">
        <v>68</v>
      </c>
      <c r="D148" s="2">
        <v>41838</v>
      </c>
      <c r="E148" s="2" t="s">
        <v>289</v>
      </c>
      <c r="F148" s="2" t="s">
        <v>12</v>
      </c>
      <c r="G148" s="2">
        <v>41859</v>
      </c>
      <c r="H148" s="3" t="s">
        <v>11</v>
      </c>
      <c r="I148" s="128">
        <v>6.99</v>
      </c>
      <c r="L148" s="133">
        <v>6.99</v>
      </c>
      <c r="M148" s="128">
        <f t="shared" si="13"/>
        <v>410.340000000001</v>
      </c>
      <c r="P148" s="128">
        <f t="shared" ref="P148:P175" si="15">P147+N148-O148</f>
        <v>4919.4800000000005</v>
      </c>
      <c r="S148" s="147">
        <f t="shared" si="11"/>
        <v>40</v>
      </c>
      <c r="V148" s="128">
        <f t="shared" si="12"/>
        <v>1.999999999998181E-2</v>
      </c>
    </row>
    <row r="149" spans="1:22">
      <c r="A149" s="35">
        <v>147</v>
      </c>
      <c r="B149" s="2">
        <v>41845</v>
      </c>
      <c r="C149" s="31">
        <v>69</v>
      </c>
      <c r="D149" s="164" t="s">
        <v>12</v>
      </c>
      <c r="E149" s="2" t="s">
        <v>368</v>
      </c>
      <c r="F149" s="2" t="s">
        <v>12</v>
      </c>
      <c r="G149" s="2" t="s">
        <v>12</v>
      </c>
      <c r="H149" s="3" t="s">
        <v>54</v>
      </c>
      <c r="J149" s="128">
        <v>251.82</v>
      </c>
      <c r="K149" s="128">
        <v>251.82</v>
      </c>
      <c r="M149" s="128">
        <f t="shared" si="13"/>
        <v>662.16000000000099</v>
      </c>
      <c r="P149" s="128">
        <f t="shared" si="15"/>
        <v>4919.4800000000005</v>
      </c>
      <c r="S149" s="147">
        <f t="shared" si="11"/>
        <v>40</v>
      </c>
      <c r="V149" s="128">
        <f t="shared" si="12"/>
        <v>1.999999999998181E-2</v>
      </c>
    </row>
    <row r="150" spans="1:22">
      <c r="A150" s="35">
        <v>148</v>
      </c>
      <c r="B150" s="2">
        <v>41876</v>
      </c>
      <c r="C150" s="31">
        <v>70</v>
      </c>
      <c r="D150" s="2">
        <v>41843</v>
      </c>
      <c r="E150" s="2" t="s">
        <v>363</v>
      </c>
      <c r="F150" s="2" t="s">
        <v>12</v>
      </c>
      <c r="G150" s="2" t="s">
        <v>12</v>
      </c>
      <c r="H150" s="3" t="s">
        <v>112</v>
      </c>
      <c r="K150" s="128">
        <v>1000</v>
      </c>
      <c r="M150" s="128">
        <f t="shared" si="13"/>
        <v>1662.160000000001</v>
      </c>
      <c r="O150" s="133">
        <v>1000</v>
      </c>
      <c r="P150" s="128">
        <f t="shared" si="15"/>
        <v>3919.4800000000005</v>
      </c>
      <c r="S150" s="147">
        <f t="shared" si="11"/>
        <v>40</v>
      </c>
      <c r="V150" s="128">
        <f t="shared" si="12"/>
        <v>1.999999999998181E-2</v>
      </c>
    </row>
    <row r="151" spans="1:22">
      <c r="A151" s="35">
        <v>149</v>
      </c>
      <c r="B151" s="2">
        <v>41848</v>
      </c>
      <c r="C151" s="31">
        <v>70</v>
      </c>
      <c r="D151" s="2">
        <v>41843</v>
      </c>
      <c r="E151" s="2" t="s">
        <v>364</v>
      </c>
      <c r="F151" s="2" t="s">
        <v>12</v>
      </c>
      <c r="G151" s="2" t="s">
        <v>12</v>
      </c>
      <c r="H151" s="3" t="s">
        <v>112</v>
      </c>
      <c r="K151" s="128">
        <v>1000</v>
      </c>
      <c r="M151" s="128">
        <f t="shared" si="13"/>
        <v>2662.1600000000008</v>
      </c>
      <c r="O151" s="133">
        <v>1000</v>
      </c>
      <c r="P151" s="128">
        <f t="shared" si="15"/>
        <v>2919.4800000000005</v>
      </c>
      <c r="S151" s="147">
        <f t="shared" si="11"/>
        <v>40</v>
      </c>
      <c r="V151" s="128">
        <f t="shared" si="12"/>
        <v>1.999999999998181E-2</v>
      </c>
    </row>
    <row r="152" spans="1:22">
      <c r="A152" s="35">
        <v>150</v>
      </c>
      <c r="B152" s="2">
        <v>41848</v>
      </c>
      <c r="C152" s="31">
        <v>70</v>
      </c>
      <c r="D152" s="2">
        <v>41843</v>
      </c>
      <c r="E152" s="2" t="s">
        <v>365</v>
      </c>
      <c r="F152" s="2" t="s">
        <v>12</v>
      </c>
      <c r="G152" s="2" t="s">
        <v>12</v>
      </c>
      <c r="H152" s="3" t="s">
        <v>112</v>
      </c>
      <c r="K152" s="128">
        <v>1000</v>
      </c>
      <c r="M152" s="128">
        <f t="shared" si="13"/>
        <v>3662.1600000000008</v>
      </c>
      <c r="O152" s="133">
        <v>1000</v>
      </c>
      <c r="P152" s="128">
        <f t="shared" si="15"/>
        <v>1919.4800000000005</v>
      </c>
      <c r="S152" s="147">
        <f t="shared" si="11"/>
        <v>40</v>
      </c>
      <c r="V152" s="128">
        <f t="shared" si="12"/>
        <v>1.999999999998181E-2</v>
      </c>
    </row>
    <row r="153" spans="1:22">
      <c r="A153" s="35">
        <v>151</v>
      </c>
      <c r="B153" s="2">
        <v>41848</v>
      </c>
      <c r="C153" s="31">
        <v>71</v>
      </c>
      <c r="D153" s="2">
        <v>41843</v>
      </c>
      <c r="E153" s="2" t="s">
        <v>387</v>
      </c>
      <c r="F153" s="2">
        <v>41813</v>
      </c>
      <c r="G153" s="2">
        <v>41909</v>
      </c>
      <c r="H153" s="3" t="s">
        <v>54</v>
      </c>
      <c r="I153" s="128">
        <v>830.03</v>
      </c>
      <c r="L153" s="133">
        <v>830.03</v>
      </c>
      <c r="M153" s="128">
        <f t="shared" si="13"/>
        <v>2832.130000000001</v>
      </c>
      <c r="P153" s="128">
        <f t="shared" si="15"/>
        <v>1919.4800000000005</v>
      </c>
      <c r="S153" s="147">
        <f t="shared" si="11"/>
        <v>40</v>
      </c>
      <c r="V153" s="128">
        <f t="shared" si="12"/>
        <v>1.999999999998181E-2</v>
      </c>
    </row>
    <row r="154" spans="1:22">
      <c r="A154" s="35">
        <v>152</v>
      </c>
      <c r="B154" s="2">
        <v>41848</v>
      </c>
      <c r="C154" s="31">
        <v>72</v>
      </c>
      <c r="D154" s="2">
        <v>41838</v>
      </c>
      <c r="E154" s="2" t="s">
        <v>366</v>
      </c>
      <c r="F154" s="2">
        <v>41813</v>
      </c>
      <c r="G154" s="2">
        <v>41909</v>
      </c>
      <c r="H154" s="3" t="s">
        <v>54</v>
      </c>
      <c r="I154" s="128">
        <v>719.95</v>
      </c>
      <c r="L154" s="133">
        <v>719.95</v>
      </c>
      <c r="M154" s="128">
        <f t="shared" si="13"/>
        <v>2112.1800000000012</v>
      </c>
      <c r="P154" s="128">
        <f t="shared" si="15"/>
        <v>1919.4800000000005</v>
      </c>
      <c r="S154" s="147">
        <f t="shared" si="11"/>
        <v>40</v>
      </c>
      <c r="V154" s="128">
        <f t="shared" si="12"/>
        <v>1.999999999998181E-2</v>
      </c>
    </row>
    <row r="155" spans="1:22">
      <c r="A155" s="35">
        <v>153</v>
      </c>
      <c r="B155" s="2">
        <v>41850</v>
      </c>
      <c r="C155" s="31">
        <v>70</v>
      </c>
      <c r="D155" s="2">
        <v>41843</v>
      </c>
      <c r="E155" s="2" t="s">
        <v>388</v>
      </c>
      <c r="F155" s="2" t="s">
        <v>12</v>
      </c>
      <c r="G155" s="2" t="s">
        <v>12</v>
      </c>
      <c r="H155" s="3" t="s">
        <v>391</v>
      </c>
      <c r="K155" s="128">
        <v>1000</v>
      </c>
      <c r="M155" s="128">
        <f t="shared" si="13"/>
        <v>3112.1800000000012</v>
      </c>
      <c r="O155" s="133">
        <v>1000</v>
      </c>
      <c r="P155" s="128">
        <f t="shared" si="15"/>
        <v>919.48000000000047</v>
      </c>
      <c r="S155" s="147">
        <f t="shared" si="11"/>
        <v>40</v>
      </c>
      <c r="V155" s="128">
        <f t="shared" si="12"/>
        <v>1.999999999998181E-2</v>
      </c>
    </row>
    <row r="156" spans="1:22">
      <c r="A156" s="35">
        <v>154</v>
      </c>
      <c r="B156" s="2">
        <v>41855</v>
      </c>
      <c r="C156" s="31">
        <v>70</v>
      </c>
      <c r="D156" s="2">
        <v>41843</v>
      </c>
      <c r="E156" s="2" t="s">
        <v>367</v>
      </c>
      <c r="F156" s="2" t="s">
        <v>12</v>
      </c>
      <c r="G156" s="2" t="s">
        <v>12</v>
      </c>
      <c r="H156" s="3" t="s">
        <v>112</v>
      </c>
      <c r="K156" s="128">
        <v>919.48</v>
      </c>
      <c r="M156" s="128">
        <f t="shared" si="13"/>
        <v>4031.6600000000012</v>
      </c>
      <c r="O156" s="133">
        <v>919.48</v>
      </c>
      <c r="P156" s="128">
        <f t="shared" si="15"/>
        <v>0</v>
      </c>
      <c r="S156" s="147">
        <f t="shared" si="11"/>
        <v>40</v>
      </c>
      <c r="V156" s="128">
        <f t="shared" si="12"/>
        <v>1.999999999998181E-2</v>
      </c>
    </row>
    <row r="157" spans="1:22">
      <c r="A157" s="35">
        <v>155</v>
      </c>
      <c r="B157" s="2">
        <v>41859</v>
      </c>
      <c r="C157" s="165">
        <v>71</v>
      </c>
      <c r="D157" s="2">
        <v>41838</v>
      </c>
      <c r="E157" s="2" t="s">
        <v>369</v>
      </c>
      <c r="F157" s="2">
        <v>41736</v>
      </c>
      <c r="G157" s="2">
        <v>41859</v>
      </c>
      <c r="H157" s="3" t="s">
        <v>11</v>
      </c>
      <c r="I157" s="128">
        <v>7.8</v>
      </c>
      <c r="L157" s="133">
        <v>7.8</v>
      </c>
      <c r="M157" s="128">
        <f t="shared" si="13"/>
        <v>4023.860000000001</v>
      </c>
      <c r="P157" s="128">
        <f t="shared" si="15"/>
        <v>0</v>
      </c>
      <c r="S157" s="147">
        <f t="shared" si="11"/>
        <v>40</v>
      </c>
      <c r="V157" s="128">
        <f t="shared" si="12"/>
        <v>1.999999999998181E-2</v>
      </c>
    </row>
    <row r="158" spans="1:22">
      <c r="A158" s="35">
        <v>156</v>
      </c>
      <c r="B158" s="2">
        <v>41859</v>
      </c>
      <c r="C158" s="31">
        <v>72</v>
      </c>
      <c r="D158" s="2">
        <v>41838</v>
      </c>
      <c r="E158" s="2" t="s">
        <v>370</v>
      </c>
      <c r="F158" s="2" t="s">
        <v>12</v>
      </c>
      <c r="G158" s="2" t="s">
        <v>12</v>
      </c>
      <c r="H158" s="3" t="s">
        <v>54</v>
      </c>
      <c r="I158" s="128">
        <v>200</v>
      </c>
      <c r="L158" s="133">
        <v>200</v>
      </c>
      <c r="M158" s="128">
        <f t="shared" si="13"/>
        <v>3823.860000000001</v>
      </c>
      <c r="P158" s="128">
        <f t="shared" si="15"/>
        <v>0</v>
      </c>
      <c r="S158" s="147">
        <f t="shared" si="11"/>
        <v>40</v>
      </c>
      <c r="V158" s="128">
        <f t="shared" si="12"/>
        <v>1.999999999998181E-2</v>
      </c>
    </row>
    <row r="159" spans="1:22">
      <c r="A159" s="35">
        <v>157</v>
      </c>
      <c r="B159" s="2">
        <v>41859</v>
      </c>
      <c r="C159" s="31">
        <v>73</v>
      </c>
      <c r="D159" s="2" t="s">
        <v>12</v>
      </c>
      <c r="E159" s="2" t="s">
        <v>371</v>
      </c>
      <c r="F159" s="2" t="s">
        <v>12</v>
      </c>
      <c r="G159" s="2" t="s">
        <v>12</v>
      </c>
      <c r="H159" s="3" t="s">
        <v>54</v>
      </c>
      <c r="I159" s="128">
        <v>200</v>
      </c>
      <c r="L159" s="133">
        <v>200</v>
      </c>
      <c r="M159" s="128">
        <f t="shared" si="13"/>
        <v>3623.860000000001</v>
      </c>
      <c r="P159" s="128">
        <f t="shared" si="15"/>
        <v>0</v>
      </c>
      <c r="S159" s="147">
        <f t="shared" si="11"/>
        <v>40</v>
      </c>
      <c r="V159" s="128">
        <f t="shared" si="12"/>
        <v>1.999999999998181E-2</v>
      </c>
    </row>
    <row r="160" spans="1:22">
      <c r="A160" s="35">
        <v>158</v>
      </c>
      <c r="B160" s="2">
        <v>41859</v>
      </c>
      <c r="C160" s="31">
        <v>74</v>
      </c>
      <c r="D160" s="2" t="s">
        <v>12</v>
      </c>
      <c r="E160" s="2" t="s">
        <v>372</v>
      </c>
      <c r="F160" s="2" t="s">
        <v>12</v>
      </c>
      <c r="G160" s="2" t="s">
        <v>12</v>
      </c>
      <c r="H160" s="3" t="s">
        <v>54</v>
      </c>
      <c r="I160" s="128">
        <v>200</v>
      </c>
      <c r="L160" s="133">
        <v>200</v>
      </c>
      <c r="M160" s="128">
        <f t="shared" si="13"/>
        <v>3423.860000000001</v>
      </c>
      <c r="P160" s="128">
        <f t="shared" si="15"/>
        <v>0</v>
      </c>
      <c r="S160" s="147">
        <f t="shared" si="11"/>
        <v>40</v>
      </c>
      <c r="V160" s="128">
        <f t="shared" si="12"/>
        <v>1.999999999998181E-2</v>
      </c>
    </row>
    <row r="161" spans="1:23">
      <c r="A161" s="35">
        <v>159</v>
      </c>
      <c r="B161" s="2">
        <v>41859</v>
      </c>
      <c r="C161" s="31">
        <v>75</v>
      </c>
      <c r="D161" s="2" t="s">
        <v>12</v>
      </c>
      <c r="E161" s="2" t="s">
        <v>373</v>
      </c>
      <c r="F161" s="2" t="s">
        <v>12</v>
      </c>
      <c r="G161" s="2" t="s">
        <v>12</v>
      </c>
      <c r="H161" s="3" t="s">
        <v>54</v>
      </c>
      <c r="I161" s="128">
        <v>300</v>
      </c>
      <c r="L161" s="133">
        <v>300</v>
      </c>
      <c r="M161" s="128">
        <f t="shared" si="13"/>
        <v>3123.860000000001</v>
      </c>
      <c r="P161" s="128">
        <f t="shared" si="15"/>
        <v>0</v>
      </c>
      <c r="S161" s="147">
        <f t="shared" si="11"/>
        <v>40</v>
      </c>
      <c r="V161" s="128">
        <f t="shared" si="12"/>
        <v>1.999999999998181E-2</v>
      </c>
    </row>
    <row r="162" spans="1:23">
      <c r="A162" s="35">
        <v>160</v>
      </c>
      <c r="B162" s="2" t="s">
        <v>12</v>
      </c>
      <c r="C162" s="31" t="s">
        <v>40</v>
      </c>
      <c r="D162" s="2" t="s">
        <v>12</v>
      </c>
      <c r="E162" s="2" t="s">
        <v>374</v>
      </c>
      <c r="F162" s="2" t="s">
        <v>12</v>
      </c>
      <c r="G162" s="2" t="s">
        <v>12</v>
      </c>
      <c r="H162" s="3" t="s">
        <v>82</v>
      </c>
      <c r="J162" s="128">
        <v>351.08</v>
      </c>
      <c r="M162" s="128">
        <f t="shared" si="13"/>
        <v>3123.860000000001</v>
      </c>
      <c r="P162" s="128">
        <f t="shared" si="15"/>
        <v>0</v>
      </c>
      <c r="Q162" s="128">
        <v>351.08</v>
      </c>
      <c r="S162" s="147">
        <f t="shared" si="11"/>
        <v>391.08</v>
      </c>
      <c r="V162" s="128">
        <f t="shared" si="12"/>
        <v>1.999999999998181E-2</v>
      </c>
    </row>
    <row r="163" spans="1:23">
      <c r="A163" s="35">
        <v>161</v>
      </c>
      <c r="B163" s="2">
        <v>41876</v>
      </c>
      <c r="C163" s="31" t="s">
        <v>40</v>
      </c>
      <c r="D163" s="2" t="s">
        <v>12</v>
      </c>
      <c r="E163" s="2" t="s">
        <v>374</v>
      </c>
      <c r="F163" s="2" t="s">
        <v>12</v>
      </c>
      <c r="G163" s="2" t="s">
        <v>12</v>
      </c>
      <c r="H163" s="3" t="s">
        <v>82</v>
      </c>
      <c r="K163" s="128">
        <v>351.08</v>
      </c>
      <c r="M163" s="128">
        <f t="shared" si="13"/>
        <v>3474.940000000001</v>
      </c>
      <c r="P163" s="128">
        <f t="shared" si="15"/>
        <v>0</v>
      </c>
      <c r="R163" s="128">
        <v>351.08</v>
      </c>
      <c r="S163" s="147">
        <f t="shared" si="11"/>
        <v>40</v>
      </c>
      <c r="V163" s="128">
        <f t="shared" si="12"/>
        <v>1.999999999998181E-2</v>
      </c>
    </row>
    <row r="164" spans="1:23">
      <c r="A164" s="35">
        <v>162</v>
      </c>
      <c r="B164" s="2">
        <v>41877</v>
      </c>
      <c r="C164" s="31">
        <v>76</v>
      </c>
      <c r="D164" s="2">
        <v>41869</v>
      </c>
      <c r="E164" s="2" t="s">
        <v>289</v>
      </c>
      <c r="F164" s="2" t="s">
        <v>12</v>
      </c>
      <c r="G164" s="2">
        <v>41909</v>
      </c>
      <c r="H164" s="3" t="s">
        <v>11</v>
      </c>
      <c r="I164" s="128">
        <v>6.99</v>
      </c>
      <c r="L164" s="133">
        <v>6.99</v>
      </c>
      <c r="M164" s="128">
        <f t="shared" si="13"/>
        <v>3467.9500000000012</v>
      </c>
      <c r="P164" s="128">
        <f t="shared" si="15"/>
        <v>0</v>
      </c>
      <c r="S164" s="147">
        <f t="shared" ref="S164:S172" si="16">S163+Q164-R164</f>
        <v>40</v>
      </c>
      <c r="V164" s="128">
        <f t="shared" si="12"/>
        <v>1.999999999998181E-2</v>
      </c>
    </row>
    <row r="165" spans="1:23">
      <c r="A165" s="35">
        <v>163</v>
      </c>
      <c r="B165" s="2">
        <v>41879</v>
      </c>
      <c r="C165" s="31">
        <v>77</v>
      </c>
      <c r="D165" s="2">
        <v>41838</v>
      </c>
      <c r="E165" s="2" t="s">
        <v>385</v>
      </c>
      <c r="F165" s="2">
        <v>41813</v>
      </c>
      <c r="G165" s="2">
        <v>41909</v>
      </c>
      <c r="H165" s="3" t="s">
        <v>54</v>
      </c>
      <c r="I165" s="128">
        <v>150</v>
      </c>
      <c r="L165" s="133">
        <v>150</v>
      </c>
      <c r="M165" s="128">
        <f t="shared" si="13"/>
        <v>3317.9500000000012</v>
      </c>
      <c r="P165" s="128">
        <f t="shared" si="15"/>
        <v>0</v>
      </c>
      <c r="R165" s="168"/>
      <c r="S165" s="147">
        <f t="shared" si="16"/>
        <v>40</v>
      </c>
      <c r="V165" s="128">
        <f t="shared" ref="V165:V175" si="17">V164+U165-T165</f>
        <v>1.999999999998181E-2</v>
      </c>
    </row>
    <row r="166" spans="1:23">
      <c r="A166" s="35">
        <v>164</v>
      </c>
      <c r="B166" s="2">
        <v>41906</v>
      </c>
      <c r="C166" s="31">
        <v>78</v>
      </c>
      <c r="D166" s="2">
        <v>41817</v>
      </c>
      <c r="E166" s="2" t="s">
        <v>390</v>
      </c>
      <c r="F166" s="2">
        <v>41813</v>
      </c>
      <c r="G166" s="2">
        <v>41909</v>
      </c>
      <c r="H166" s="3" t="s">
        <v>54</v>
      </c>
      <c r="I166" s="128">
        <v>126.62</v>
      </c>
      <c r="L166" s="133">
        <v>126.62</v>
      </c>
      <c r="M166" s="128">
        <f t="shared" si="13"/>
        <v>3191.3300000000013</v>
      </c>
      <c r="P166" s="128">
        <f t="shared" si="15"/>
        <v>0</v>
      </c>
      <c r="R166" s="168"/>
      <c r="S166" s="147">
        <f t="shared" si="16"/>
        <v>40</v>
      </c>
      <c r="V166" s="128">
        <f t="shared" si="17"/>
        <v>1.999999999998181E-2</v>
      </c>
    </row>
    <row r="167" spans="1:23">
      <c r="A167" s="35">
        <v>165</v>
      </c>
      <c r="B167" s="2">
        <v>41913</v>
      </c>
      <c r="C167" s="31">
        <v>80</v>
      </c>
      <c r="D167" s="2">
        <v>41870</v>
      </c>
      <c r="E167" s="2" t="s">
        <v>405</v>
      </c>
      <c r="F167" s="2">
        <v>41813</v>
      </c>
      <c r="G167" s="2">
        <v>41909</v>
      </c>
      <c r="H167" s="3" t="s">
        <v>54</v>
      </c>
      <c r="I167" s="128">
        <v>106.89</v>
      </c>
      <c r="L167" s="128">
        <v>106.89</v>
      </c>
      <c r="M167" s="128">
        <f t="shared" si="13"/>
        <v>3084.4400000000014</v>
      </c>
      <c r="P167" s="128">
        <f t="shared" si="15"/>
        <v>0</v>
      </c>
      <c r="R167" s="168"/>
      <c r="S167" s="147">
        <f t="shared" si="16"/>
        <v>40</v>
      </c>
      <c r="V167" s="128">
        <f t="shared" si="17"/>
        <v>1.999999999998181E-2</v>
      </c>
    </row>
    <row r="168" spans="1:23">
      <c r="A168" s="35">
        <v>166</v>
      </c>
      <c r="B168" s="2" t="s">
        <v>12</v>
      </c>
      <c r="C168" s="31" t="s">
        <v>12</v>
      </c>
      <c r="D168" s="2" t="s">
        <v>12</v>
      </c>
      <c r="E168" s="2" t="s">
        <v>393</v>
      </c>
      <c r="G168" s="2" t="s">
        <v>12</v>
      </c>
      <c r="H168" s="3" t="s">
        <v>230</v>
      </c>
      <c r="J168" s="128">
        <v>75</v>
      </c>
      <c r="M168" s="128">
        <f t="shared" si="13"/>
        <v>3084.4400000000014</v>
      </c>
      <c r="P168" s="128">
        <f t="shared" si="15"/>
        <v>0</v>
      </c>
      <c r="R168" s="168"/>
      <c r="S168" s="147">
        <f t="shared" si="16"/>
        <v>40</v>
      </c>
      <c r="V168" s="128">
        <f t="shared" si="17"/>
        <v>1.999999999998181E-2</v>
      </c>
      <c r="W168" s="128">
        <v>75</v>
      </c>
    </row>
    <row r="169" spans="1:23">
      <c r="A169" s="35">
        <v>167</v>
      </c>
      <c r="B169" s="2" t="s">
        <v>12</v>
      </c>
      <c r="C169" s="31" t="s">
        <v>12</v>
      </c>
      <c r="D169" s="2" t="s">
        <v>12</v>
      </c>
      <c r="E169" s="2" t="s">
        <v>394</v>
      </c>
      <c r="G169" s="2" t="s">
        <v>12</v>
      </c>
      <c r="H169" s="3" t="s">
        <v>386</v>
      </c>
      <c r="I169" s="128">
        <v>40</v>
      </c>
      <c r="M169" s="128">
        <f t="shared" si="13"/>
        <v>3084.4400000000014</v>
      </c>
      <c r="P169" s="128">
        <f t="shared" si="15"/>
        <v>0</v>
      </c>
      <c r="R169" s="168">
        <v>40</v>
      </c>
      <c r="S169" s="147">
        <f t="shared" si="16"/>
        <v>0</v>
      </c>
      <c r="V169" s="128">
        <f t="shared" si="17"/>
        <v>1.999999999998181E-2</v>
      </c>
    </row>
    <row r="170" spans="1:23">
      <c r="A170" s="35">
        <v>168</v>
      </c>
      <c r="B170" s="2" t="s">
        <v>12</v>
      </c>
      <c r="C170" s="31" t="s">
        <v>12</v>
      </c>
      <c r="D170" s="2" t="s">
        <v>12</v>
      </c>
      <c r="E170" s="2" t="s">
        <v>394</v>
      </c>
      <c r="G170" s="2" t="s">
        <v>12</v>
      </c>
      <c r="H170" s="3" t="s">
        <v>230</v>
      </c>
      <c r="J170" s="128">
        <v>40</v>
      </c>
      <c r="M170" s="128">
        <f t="shared" si="13"/>
        <v>3084.4400000000014</v>
      </c>
      <c r="P170" s="128">
        <f t="shared" si="15"/>
        <v>0</v>
      </c>
      <c r="R170" s="168"/>
      <c r="S170" s="147">
        <f t="shared" si="16"/>
        <v>0</v>
      </c>
      <c r="V170" s="128">
        <f t="shared" si="17"/>
        <v>1.999999999998181E-2</v>
      </c>
      <c r="W170" s="128">
        <v>40</v>
      </c>
    </row>
    <row r="171" spans="1:23">
      <c r="A171" s="35">
        <v>169</v>
      </c>
      <c r="B171" s="2">
        <v>41906</v>
      </c>
      <c r="C171" s="31">
        <v>79</v>
      </c>
      <c r="D171" s="2">
        <v>41900</v>
      </c>
      <c r="E171" s="2" t="s">
        <v>289</v>
      </c>
      <c r="F171" s="2" t="s">
        <v>12</v>
      </c>
      <c r="G171" s="2">
        <v>41909</v>
      </c>
      <c r="H171" s="3" t="s">
        <v>11</v>
      </c>
      <c r="I171" s="128">
        <v>6.99</v>
      </c>
      <c r="L171" s="128">
        <v>6.99</v>
      </c>
      <c r="M171" s="128">
        <f t="shared" si="13"/>
        <v>3077.4500000000016</v>
      </c>
      <c r="P171" s="128">
        <f t="shared" si="15"/>
        <v>0</v>
      </c>
      <c r="R171" s="168"/>
      <c r="S171" s="147">
        <f t="shared" si="16"/>
        <v>0</v>
      </c>
      <c r="V171" s="128">
        <f t="shared" si="17"/>
        <v>1.999999999998181E-2</v>
      </c>
    </row>
    <row r="172" spans="1:23">
      <c r="A172" s="35">
        <v>170</v>
      </c>
      <c r="B172" s="2" t="s">
        <v>12</v>
      </c>
      <c r="C172" s="31" t="s">
        <v>40</v>
      </c>
      <c r="D172" s="2" t="s">
        <v>12</v>
      </c>
      <c r="E172" s="2" t="s">
        <v>392</v>
      </c>
      <c r="F172" s="2" t="s">
        <v>12</v>
      </c>
      <c r="G172" s="2" t="s">
        <v>12</v>
      </c>
      <c r="H172" s="3" t="s">
        <v>82</v>
      </c>
      <c r="J172" s="128">
        <v>238.75</v>
      </c>
      <c r="M172" s="128">
        <f t="shared" si="13"/>
        <v>3077.4500000000016</v>
      </c>
      <c r="P172" s="128">
        <f t="shared" si="15"/>
        <v>0</v>
      </c>
      <c r="Q172" s="128">
        <v>238.75</v>
      </c>
      <c r="R172" s="168"/>
      <c r="S172" s="147">
        <f t="shared" si="16"/>
        <v>238.75</v>
      </c>
      <c r="V172" s="128">
        <f t="shared" si="17"/>
        <v>1.999999999998181E-2</v>
      </c>
    </row>
    <row r="173" spans="1:23">
      <c r="A173" s="35">
        <v>171</v>
      </c>
      <c r="B173" s="2" t="s">
        <v>12</v>
      </c>
      <c r="C173" s="31" t="s">
        <v>12</v>
      </c>
      <c r="D173" s="2" t="s">
        <v>12</v>
      </c>
      <c r="E173" s="2" t="s">
        <v>395</v>
      </c>
      <c r="F173" s="2" t="s">
        <v>12</v>
      </c>
      <c r="G173" s="2" t="s">
        <v>12</v>
      </c>
      <c r="H173" s="3" t="s">
        <v>64</v>
      </c>
      <c r="J173" s="128">
        <v>674.3</v>
      </c>
      <c r="M173" s="128">
        <f t="shared" si="13"/>
        <v>3077.4500000000016</v>
      </c>
      <c r="P173" s="128">
        <f t="shared" si="15"/>
        <v>0</v>
      </c>
      <c r="Q173" s="128">
        <v>674.3</v>
      </c>
      <c r="R173" s="168"/>
      <c r="S173" s="147">
        <f>S172+Q173-R173</f>
        <v>913.05</v>
      </c>
      <c r="V173" s="128">
        <f t="shared" si="17"/>
        <v>1.999999999998181E-2</v>
      </c>
    </row>
    <row r="174" spans="1:23">
      <c r="A174" s="35">
        <v>172</v>
      </c>
      <c r="B174" s="2">
        <v>41913</v>
      </c>
      <c r="C174" s="31" t="s">
        <v>40</v>
      </c>
      <c r="D174" s="2" t="s">
        <v>12</v>
      </c>
      <c r="E174" s="2" t="s">
        <v>396</v>
      </c>
      <c r="F174" s="2" t="s">
        <v>12</v>
      </c>
      <c r="G174" s="2" t="s">
        <v>12</v>
      </c>
      <c r="H174" s="3" t="s">
        <v>82</v>
      </c>
      <c r="L174" s="133">
        <v>0.02</v>
      </c>
      <c r="M174" s="128">
        <f t="shared" si="13"/>
        <v>3077.4300000000017</v>
      </c>
      <c r="P174" s="128">
        <f t="shared" si="15"/>
        <v>0</v>
      </c>
      <c r="R174" s="168"/>
      <c r="S174" s="147">
        <f>S173+Q174-R174</f>
        <v>913.05</v>
      </c>
      <c r="T174" s="128">
        <v>0.02</v>
      </c>
      <c r="V174" s="128">
        <f t="shared" si="17"/>
        <v>-1.8190310369092799E-14</v>
      </c>
    </row>
    <row r="175" spans="1:23">
      <c r="A175" s="1">
        <v>173</v>
      </c>
      <c r="B175" s="2">
        <v>41912</v>
      </c>
      <c r="C175" s="31" t="s">
        <v>12</v>
      </c>
      <c r="D175" s="2" t="s">
        <v>12</v>
      </c>
      <c r="E175" s="36" t="s">
        <v>406</v>
      </c>
      <c r="F175" s="2" t="s">
        <v>12</v>
      </c>
      <c r="G175" s="2" t="s">
        <v>12</v>
      </c>
      <c r="H175" s="3" t="s">
        <v>54</v>
      </c>
      <c r="I175" s="128">
        <v>314.16000000000003</v>
      </c>
      <c r="M175" s="128">
        <f t="shared" si="13"/>
        <v>3077.4300000000017</v>
      </c>
      <c r="P175" s="128">
        <f t="shared" si="15"/>
        <v>0</v>
      </c>
      <c r="R175" s="168"/>
      <c r="U175" s="128">
        <v>314.16000000000003</v>
      </c>
      <c r="V175" s="128">
        <f t="shared" si="17"/>
        <v>314.16000000000003</v>
      </c>
    </row>
    <row r="176" spans="1:23">
      <c r="E176" s="34" t="s">
        <v>407</v>
      </c>
      <c r="R176" s="168"/>
    </row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 spans="9:9"/>
    <row r="1048562" spans="9:9"/>
    <row r="1048563" spans="9:9"/>
    <row r="1048564" spans="9:9"/>
    <row r="1048565" spans="9:9"/>
    <row r="1048566" spans="9:9"/>
    <row r="1048567" spans="9:9"/>
    <row r="1048568" spans="9:9"/>
    <row r="1048569" spans="9:9"/>
    <row r="1048570" spans="9:9"/>
    <row r="1048571" spans="9:9"/>
    <row r="1048572" spans="9:9"/>
    <row r="1048573" spans="9:9"/>
    <row r="1048574" spans="9:9"/>
    <row r="1048575" spans="9:9"/>
    <row r="1048576" spans="9:9">
      <c r="I1048576" s="128">
        <f>SUM(I6:I1048575)</f>
        <v>18376.319999999996</v>
      </c>
    </row>
  </sheetData>
  <mergeCells count="17">
    <mergeCell ref="I1:J1"/>
    <mergeCell ref="K1:L1"/>
    <mergeCell ref="A1:A2"/>
    <mergeCell ref="B1:B2"/>
    <mergeCell ref="C1:C2"/>
    <mergeCell ref="D1:D2"/>
    <mergeCell ref="H1:H2"/>
    <mergeCell ref="G1:G2"/>
    <mergeCell ref="F1:F2"/>
    <mergeCell ref="Q1:R1"/>
    <mergeCell ref="P1:P2"/>
    <mergeCell ref="M1:M2"/>
    <mergeCell ref="N1:O1"/>
    <mergeCell ref="W1:X1"/>
    <mergeCell ref="T1:U1"/>
    <mergeCell ref="V1:V2"/>
    <mergeCell ref="S1:S2"/>
  </mergeCells>
  <pageMargins left="0.70866141732283472" right="0.70866141732283472" top="0.78740157480314965" bottom="0.78740157480314965" header="0.31496062992125984" footer="0.31496062992125984"/>
  <pageSetup paperSize="9" scale="67" orientation="landscape" horizontalDpi="4294967292" verticalDpi="4294967292"/>
  <headerFooter>
    <oddHeader>&amp;LFSR Wirtschaftswissenschaften&amp;C&amp;A&amp;RStand: &amp;D</oddHeader>
    <oddFooter>Seite &amp;P von &amp;N</oddFooter>
  </headerFooter>
  <rowBreaks count="1" manualBreakCount="1">
    <brk id="126" max="23" man="1"/>
  </rowBreaks>
  <colBreaks count="1" manualBreakCount="1">
    <brk id="10" max="174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workbookViewId="0">
      <pane ySplit="2" topLeftCell="A6" activePane="bottomLeft" state="frozen"/>
      <selection pane="bottomLeft" activeCell="E20" sqref="E20"/>
    </sheetView>
  </sheetViews>
  <sheetFormatPr baseColWidth="10" defaultRowHeight="14" x14ac:dyDescent="0"/>
  <cols>
    <col min="1" max="1" width="12" bestFit="1" customWidth="1"/>
    <col min="2" max="2" width="26.6640625" bestFit="1" customWidth="1"/>
    <col min="3" max="3" width="12.1640625" style="46" bestFit="1" customWidth="1"/>
    <col min="4" max="4" width="15.5" style="46" bestFit="1" customWidth="1"/>
    <col min="5" max="5" width="16.5" style="46" bestFit="1" customWidth="1"/>
    <col min="6" max="6" width="13.5" bestFit="1" customWidth="1"/>
  </cols>
  <sheetData>
    <row r="1" spans="1:8" ht="25">
      <c r="A1" s="194" t="s">
        <v>83</v>
      </c>
      <c r="B1" s="194"/>
      <c r="C1" s="194"/>
      <c r="D1" s="194"/>
      <c r="E1" s="194"/>
      <c r="F1" s="194"/>
    </row>
    <row r="2" spans="1:8">
      <c r="B2" s="40" t="s">
        <v>3</v>
      </c>
      <c r="C2" s="55" t="s">
        <v>6</v>
      </c>
      <c r="D2" s="55" t="s">
        <v>59</v>
      </c>
      <c r="E2" s="55" t="s">
        <v>384</v>
      </c>
      <c r="F2" s="40" t="s">
        <v>383</v>
      </c>
      <c r="G2" s="197" t="s">
        <v>66</v>
      </c>
      <c r="H2" s="197"/>
    </row>
    <row r="3" spans="1:8" ht="15">
      <c r="A3" s="43" t="s">
        <v>17</v>
      </c>
      <c r="C3" s="50" t="s">
        <v>86</v>
      </c>
      <c r="D3" s="50" t="s">
        <v>87</v>
      </c>
    </row>
    <row r="4" spans="1:8">
      <c r="B4" t="s">
        <v>82</v>
      </c>
      <c r="C4" s="46">
        <v>5017.3</v>
      </c>
      <c r="D4" s="46">
        <f>SUMIFS('Einnahmen- und Ausgabenbuch'!J:J,'Einnahmen- und Ausgabenbuch'!H:H,'Haushalt-EÜR'!B4)-SUMIFS('Einnahmen- und Ausgabenbuch'!I:I,'Einnahmen- und Ausgabenbuch'!H:H,"Abrechnung verweigert")</f>
        <v>1309.5999999999999</v>
      </c>
      <c r="E4" s="46">
        <f>D4-C4</f>
        <v>-3707.7000000000003</v>
      </c>
      <c r="F4" s="48">
        <f>D4/C4</f>
        <v>0.2610168815896996</v>
      </c>
      <c r="G4" t="s">
        <v>89</v>
      </c>
    </row>
    <row r="5" spans="1:8">
      <c r="B5" t="s">
        <v>81</v>
      </c>
      <c r="C5" s="46">
        <v>539</v>
      </c>
      <c r="D5" s="46">
        <f>SUMIF('Einnahmen- und Ausgabenbuch'!H:H,'Haushalt-EÜR'!B5,'Einnahmen- und Ausgabenbuch'!K:K)</f>
        <v>539</v>
      </c>
      <c r="E5" s="46">
        <f t="shared" ref="E5:E12" si="0">D5-C5</f>
        <v>0</v>
      </c>
      <c r="F5" s="48">
        <f t="shared" ref="F5:F9" si="1">D5/C5</f>
        <v>1</v>
      </c>
      <c r="G5" t="s">
        <v>67</v>
      </c>
    </row>
    <row r="6" spans="1:8">
      <c r="B6" t="s">
        <v>63</v>
      </c>
      <c r="C6" s="46">
        <v>0</v>
      </c>
      <c r="D6" s="167">
        <f>SUMIF('Einnahmen- und Ausgabenbuch'!H:H,'Haushalt-EÜR'!B6,'Einnahmen- und Ausgabenbuch'!J:J)</f>
        <v>250</v>
      </c>
      <c r="E6" s="46">
        <f t="shared" si="0"/>
        <v>250</v>
      </c>
      <c r="F6" s="48"/>
      <c r="G6" t="s">
        <v>69</v>
      </c>
    </row>
    <row r="7" spans="1:8">
      <c r="B7" t="s">
        <v>54</v>
      </c>
      <c r="C7" s="46">
        <v>10000</v>
      </c>
      <c r="D7" s="46">
        <f>SUMIF('Einnahmen- und Ausgabenbuch'!H:H,'Haushalt-EÜR'!B7,'Einnahmen- und Ausgabenbuch'!J:J)</f>
        <v>13272.73</v>
      </c>
      <c r="E7" s="46">
        <f t="shared" si="0"/>
        <v>3272.7299999999996</v>
      </c>
      <c r="F7" s="48">
        <f t="shared" si="1"/>
        <v>1.3272729999999999</v>
      </c>
      <c r="G7" t="s">
        <v>68</v>
      </c>
    </row>
    <row r="8" spans="1:8">
      <c r="B8" s="45" t="s">
        <v>10</v>
      </c>
      <c r="C8" s="46">
        <v>4000</v>
      </c>
      <c r="D8" s="46">
        <f>SUMIF('Einnahmen- und Ausgabenbuch'!H:H,'Haushalt-EÜR'!B8,'Einnahmen- und Ausgabenbuch'!J:J)</f>
        <v>1481</v>
      </c>
      <c r="E8" s="46">
        <f t="shared" si="0"/>
        <v>-2519</v>
      </c>
      <c r="F8" s="48">
        <f t="shared" si="1"/>
        <v>0.37025000000000002</v>
      </c>
      <c r="G8" t="s">
        <v>71</v>
      </c>
    </row>
    <row r="9" spans="1:8">
      <c r="B9" t="s">
        <v>88</v>
      </c>
      <c r="C9" s="46">
        <v>10</v>
      </c>
      <c r="D9" s="46">
        <f>SUMIF('Einnahmen- und Ausgabenbuch'!H:H,'Haushalt-EÜR'!B9,'Einnahmen- und Ausgabenbuch'!J:J)</f>
        <v>10.719999999999999</v>
      </c>
      <c r="E9" s="46">
        <f t="shared" si="0"/>
        <v>0.71999999999999886</v>
      </c>
      <c r="F9" s="48">
        <f t="shared" si="1"/>
        <v>1.0719999999999998</v>
      </c>
      <c r="G9" t="s">
        <v>80</v>
      </c>
    </row>
    <row r="10" spans="1:8">
      <c r="B10" t="s">
        <v>230</v>
      </c>
      <c r="C10" s="46">
        <v>0</v>
      </c>
      <c r="D10" s="46">
        <f>SUMIF('Einnahmen- und Ausgabenbuch'!H:H,'Haushalt-EÜR'!B10,'Einnahmen- und Ausgabenbuch'!J:J)</f>
        <v>186</v>
      </c>
      <c r="E10" s="46">
        <f t="shared" si="0"/>
        <v>186</v>
      </c>
      <c r="F10" s="48"/>
      <c r="G10" t="s">
        <v>278</v>
      </c>
    </row>
    <row r="11" spans="1:8">
      <c r="B11" t="s">
        <v>64</v>
      </c>
      <c r="C11" s="46">
        <v>0</v>
      </c>
      <c r="D11" s="46">
        <f>SUMIF('Einnahmen- und Ausgabenbuch'!H:H,'Haushalt-EÜR'!B11,'Einnahmen- und Ausgabenbuch'!J:J)</f>
        <v>1263.3899999999999</v>
      </c>
      <c r="E11" s="46">
        <f t="shared" si="0"/>
        <v>1263.3899999999999</v>
      </c>
      <c r="F11" s="48"/>
      <c r="G11" t="s">
        <v>70</v>
      </c>
    </row>
    <row r="12" spans="1:8">
      <c r="B12" t="s">
        <v>74</v>
      </c>
      <c r="C12" s="46">
        <v>0</v>
      </c>
      <c r="D12" s="46">
        <f>SUMIF('Einnahmen- und Ausgabenbuch'!H:H,'Haushalt-EÜR'!B12,'Einnahmen- und Ausgabenbuch'!J:J)</f>
        <v>29.74</v>
      </c>
      <c r="E12" s="46">
        <f t="shared" si="0"/>
        <v>29.74</v>
      </c>
      <c r="F12" s="48"/>
      <c r="G12" t="s">
        <v>72</v>
      </c>
    </row>
    <row r="14" spans="1:8">
      <c r="A14" s="193" t="s">
        <v>60</v>
      </c>
      <c r="B14" s="193"/>
      <c r="C14" s="49">
        <f>SUM(C4:C12)</f>
        <v>19566.3</v>
      </c>
      <c r="D14" s="49">
        <f>SUM(D4:D12)</f>
        <v>18342.180000000004</v>
      </c>
      <c r="E14" s="49">
        <f>SUM(E4:E12)</f>
        <v>-1224.120000000001</v>
      </c>
      <c r="F14" s="41"/>
    </row>
    <row r="15" spans="1:8">
      <c r="C15"/>
      <c r="D15"/>
      <c r="E15"/>
    </row>
    <row r="16" spans="1:8" s="17" customFormat="1">
      <c r="A16" s="42"/>
      <c r="B16" s="40" t="s">
        <v>3</v>
      </c>
      <c r="C16" s="55" t="s">
        <v>6</v>
      </c>
      <c r="D16" s="55" t="s">
        <v>59</v>
      </c>
      <c r="E16" s="55" t="s">
        <v>382</v>
      </c>
      <c r="F16" s="40" t="s">
        <v>383</v>
      </c>
      <c r="G16" s="197" t="s">
        <v>66</v>
      </c>
      <c r="H16" s="197"/>
    </row>
    <row r="17" spans="1:9" ht="15">
      <c r="A17" s="43" t="s">
        <v>16</v>
      </c>
      <c r="C17" s="46" t="s">
        <v>86</v>
      </c>
      <c r="D17" s="46" t="s">
        <v>200</v>
      </c>
    </row>
    <row r="18" spans="1:9">
      <c r="B18" t="s">
        <v>11</v>
      </c>
      <c r="C18" s="46">
        <v>500</v>
      </c>
      <c r="D18" s="46">
        <f>SUMIF('Einnahmen- und Ausgabenbuch'!H:H,'Haushalt-EÜR'!B18,'Einnahmen- und Ausgabenbuch'!I:I)-SUMIF('Einnahmen- und Ausgabenbuch'!H:H,'Haushalt-EÜR'!B18,'Einnahmen- und Ausgabenbuch'!J:J)</f>
        <v>543.58000000000004</v>
      </c>
      <c r="E18" s="46">
        <f>C18-D18</f>
        <v>-43.580000000000041</v>
      </c>
      <c r="F18" s="48">
        <f>D18/C18</f>
        <v>1.0871600000000001</v>
      </c>
      <c r="G18" t="s">
        <v>75</v>
      </c>
    </row>
    <row r="19" spans="1:9">
      <c r="B19" t="s">
        <v>36</v>
      </c>
      <c r="C19" s="46">
        <v>610</v>
      </c>
      <c r="D19" s="46">
        <f>SUMIF('Einnahmen- und Ausgabenbuch'!H:H,'Haushalt-EÜR'!B19,'Einnahmen- und Ausgabenbuch'!I:I)</f>
        <v>151.12</v>
      </c>
      <c r="E19" s="46">
        <f t="shared" ref="E19:E23" si="2">C19-D19</f>
        <v>458.88</v>
      </c>
      <c r="F19" s="48">
        <f t="shared" ref="F19:F22" si="3">D19/C19</f>
        <v>0.24773770491803279</v>
      </c>
      <c r="G19" t="s">
        <v>76</v>
      </c>
    </row>
    <row r="20" spans="1:9">
      <c r="B20" t="s">
        <v>54</v>
      </c>
      <c r="C20" s="46">
        <f>14000-C21</f>
        <v>11400</v>
      </c>
      <c r="D20" s="46">
        <f>SUMIF('Einnahmen- und Ausgabenbuch'!H:H,'Haushalt-EÜR'!B20,'Einnahmen- und Ausgabenbuch'!I:I)</f>
        <v>14648.590000000002</v>
      </c>
      <c r="E20" s="46">
        <f t="shared" si="2"/>
        <v>-3248.590000000002</v>
      </c>
      <c r="F20" s="48">
        <f t="shared" si="3"/>
        <v>1.2849640350877194</v>
      </c>
      <c r="G20" t="s">
        <v>77</v>
      </c>
    </row>
    <row r="21" spans="1:9">
      <c r="B21" s="166" t="s">
        <v>65</v>
      </c>
      <c r="C21" s="46">
        <v>2600</v>
      </c>
      <c r="D21" s="46">
        <f>SUMIF('Einnahmen- und Ausgabenbuch'!H:H,'Haushalt-EÜR'!B21,'Einnahmen- und Ausgabenbuch'!I:I)</f>
        <v>25.54</v>
      </c>
      <c r="E21" s="46">
        <f>C21-D21</f>
        <v>2574.46</v>
      </c>
      <c r="F21" s="48">
        <f>D21/C21</f>
        <v>9.8230769230769222E-3</v>
      </c>
      <c r="G21" t="s">
        <v>78</v>
      </c>
    </row>
    <row r="22" spans="1:9" ht="15.75" customHeight="1">
      <c r="B22" s="45" t="s">
        <v>10</v>
      </c>
      <c r="C22" s="46">
        <v>4500</v>
      </c>
      <c r="D22" s="46">
        <f>SUMIF('Einnahmen- und Ausgabenbuch'!H:H,'Haushalt-EÜR'!B22,'Einnahmen- und Ausgabenbuch'!I:I)</f>
        <v>2937.35</v>
      </c>
      <c r="E22" s="46">
        <f t="shared" si="2"/>
        <v>1562.65</v>
      </c>
      <c r="F22" s="48">
        <f t="shared" si="3"/>
        <v>0.65274444444444446</v>
      </c>
      <c r="G22" t="s">
        <v>79</v>
      </c>
    </row>
    <row r="23" spans="1:9">
      <c r="B23" t="s">
        <v>211</v>
      </c>
      <c r="C23" s="46">
        <v>0</v>
      </c>
      <c r="D23" s="46">
        <f>SUMIF('Einnahmen- und Ausgabenbuch'!H:H,'Haushalt-EÜR'!B23,'Einnahmen- und Ausgabenbuch'!I:I)</f>
        <v>29.74</v>
      </c>
      <c r="E23" s="46">
        <f t="shared" si="2"/>
        <v>-29.74</v>
      </c>
      <c r="F23" s="48"/>
      <c r="G23" t="s">
        <v>90</v>
      </c>
    </row>
    <row r="25" spans="1:9">
      <c r="A25" s="193" t="s">
        <v>61</v>
      </c>
      <c r="B25" s="193"/>
      <c r="C25" s="49">
        <f>SUM(C18:C23)</f>
        <v>19610</v>
      </c>
      <c r="D25" s="49">
        <f>SUM(D18:D23)</f>
        <v>18335.920000000006</v>
      </c>
      <c r="E25" s="49">
        <f>SUM(E18:E23)</f>
        <v>1274.0799999999983</v>
      </c>
      <c r="F25" s="41"/>
    </row>
    <row r="26" spans="1:9">
      <c r="C26"/>
      <c r="D26"/>
      <c r="E26"/>
    </row>
    <row r="27" spans="1:9">
      <c r="C27" s="55" t="s">
        <v>6</v>
      </c>
      <c r="D27" s="55" t="s">
        <v>59</v>
      </c>
    </row>
    <row r="28" spans="1:9" s="39" customFormat="1">
      <c r="A28" s="199" t="s">
        <v>292</v>
      </c>
      <c r="B28" s="199"/>
      <c r="C28" s="49"/>
      <c r="D28" s="49">
        <f>E4*-1</f>
        <v>3707.7000000000003</v>
      </c>
      <c r="E28" s="49"/>
      <c r="F28" s="54"/>
    </row>
    <row r="29" spans="1:9" s="39" customFormat="1" ht="20">
      <c r="A29" s="198"/>
      <c r="B29" s="198"/>
      <c r="C29" s="198"/>
      <c r="D29" s="198"/>
      <c r="E29" s="198"/>
      <c r="F29" s="198"/>
      <c r="G29" s="33"/>
      <c r="H29" s="33"/>
    </row>
    <row r="30" spans="1:9" s="53" customFormat="1" ht="20">
      <c r="A30" s="198" t="s">
        <v>62</v>
      </c>
      <c r="B30" s="198"/>
      <c r="C30" s="51">
        <f>C14-C25</f>
        <v>-43.700000000000728</v>
      </c>
      <c r="D30" s="51">
        <f>D14-D25</f>
        <v>6.2599999999983993</v>
      </c>
      <c r="E30" s="51"/>
      <c r="F30" s="52"/>
      <c r="G30" s="33" t="s">
        <v>84</v>
      </c>
      <c r="I30" s="33" t="s">
        <v>290</v>
      </c>
    </row>
    <row r="31" spans="1:9">
      <c r="A31" s="196" t="s">
        <v>194</v>
      </c>
      <c r="B31" s="196"/>
      <c r="C31" s="196"/>
      <c r="D31" s="47">
        <f>D30-D39</f>
        <v>-906.79000000000178</v>
      </c>
      <c r="E31" s="47"/>
      <c r="F31" s="44"/>
      <c r="G31" t="s">
        <v>85</v>
      </c>
    </row>
    <row r="32" spans="1:9">
      <c r="A32" s="57"/>
      <c r="B32" s="196"/>
      <c r="C32" s="196"/>
      <c r="D32" s="47"/>
      <c r="E32" s="47"/>
      <c r="F32" s="44"/>
    </row>
    <row r="34" spans="1:7" ht="25">
      <c r="A34" s="194" t="s">
        <v>193</v>
      </c>
      <c r="B34" s="194"/>
      <c r="C34" s="194"/>
      <c r="D34" s="194"/>
      <c r="E34" s="194"/>
      <c r="F34" s="194"/>
    </row>
    <row r="35" spans="1:7">
      <c r="D35" s="55" t="s">
        <v>59</v>
      </c>
      <c r="E35" s="55" t="s">
        <v>296</v>
      </c>
      <c r="F35" s="40" t="s">
        <v>297</v>
      </c>
    </row>
    <row r="36" spans="1:7" ht="15">
      <c r="A36" s="43" t="s">
        <v>187</v>
      </c>
    </row>
    <row r="37" spans="1:7">
      <c r="B37" s="195" t="s">
        <v>189</v>
      </c>
      <c r="C37" s="195"/>
      <c r="D37" s="84">
        <f>SUM(SUM('Einnahmen- und Ausgabenbuch'!N:N)-SUM('Einnahmen- und Ausgabenbuch'!O:O))</f>
        <v>0</v>
      </c>
      <c r="E37" s="46">
        <v>0</v>
      </c>
      <c r="F37" s="163">
        <f>D37-E37</f>
        <v>0</v>
      </c>
      <c r="G37" t="s">
        <v>201</v>
      </c>
    </row>
    <row r="38" spans="1:7">
      <c r="B38" s="195" t="s">
        <v>188</v>
      </c>
      <c r="C38" s="195"/>
      <c r="D38" s="46">
        <f>SUM(SUM('Einnahmen- und Ausgabenbuch'!K:K)-SUM('Einnahmen- und Ausgabenbuch'!L:L))</f>
        <v>3077.4300000000039</v>
      </c>
      <c r="E38" s="46">
        <v>3661.21</v>
      </c>
      <c r="F38" s="163">
        <f>D38-E38</f>
        <v>-583.77999999999611</v>
      </c>
      <c r="G38" t="s">
        <v>202</v>
      </c>
    </row>
    <row r="39" spans="1:7">
      <c r="B39" s="195" t="s">
        <v>195</v>
      </c>
      <c r="C39" s="195"/>
      <c r="D39" s="46">
        <f>SUM(SUM('Einnahmen- und Ausgabenbuch'!Q:Q)-SUM('Einnahmen- und Ausgabenbuch'!R:R))</f>
        <v>913.05000000000018</v>
      </c>
      <c r="E39" s="46">
        <v>194.85</v>
      </c>
      <c r="F39" s="163">
        <f>D39-E39</f>
        <v>718.20000000000016</v>
      </c>
      <c r="G39" t="s">
        <v>203</v>
      </c>
    </row>
    <row r="40" spans="1:7">
      <c r="B40" s="195" t="s">
        <v>198</v>
      </c>
      <c r="C40" s="195"/>
      <c r="D40" s="46">
        <v>0</v>
      </c>
      <c r="E40" s="46">
        <v>0</v>
      </c>
      <c r="F40" s="163">
        <f>D40-E40</f>
        <v>0</v>
      </c>
      <c r="G40" t="s">
        <v>199</v>
      </c>
    </row>
    <row r="42" spans="1:7">
      <c r="A42" s="193" t="s">
        <v>192</v>
      </c>
      <c r="B42" s="193"/>
      <c r="C42" s="49"/>
      <c r="D42" s="49">
        <f>SUM(D38:D39)</f>
        <v>3990.4800000000041</v>
      </c>
      <c r="E42" s="49"/>
      <c r="F42" s="41"/>
    </row>
    <row r="43" spans="1:7">
      <c r="D43" s="55" t="s">
        <v>59</v>
      </c>
      <c r="E43" s="55" t="s">
        <v>296</v>
      </c>
      <c r="F43" s="40" t="s">
        <v>297</v>
      </c>
    </row>
    <row r="44" spans="1:7" ht="15">
      <c r="A44" s="43" t="s">
        <v>190</v>
      </c>
    </row>
    <row r="45" spans="1:7" ht="15">
      <c r="A45" s="43"/>
      <c r="B45" s="195" t="s">
        <v>231</v>
      </c>
      <c r="C45" s="195"/>
      <c r="D45" s="46">
        <f>D30</f>
        <v>6.2599999999983993</v>
      </c>
      <c r="F45" s="163">
        <f>D45-E45</f>
        <v>6.2599999999983993</v>
      </c>
      <c r="G45" t="s">
        <v>298</v>
      </c>
    </row>
    <row r="46" spans="1:7" ht="15">
      <c r="A46" s="43"/>
      <c r="B46" s="195" t="s">
        <v>229</v>
      </c>
      <c r="C46" s="195"/>
      <c r="D46" s="46">
        <f>SUM(SUM('Einnahmen- und Ausgabenbuch'!X:X)-SUM('Einnahmen- und Ausgabenbuch'!W:W))</f>
        <v>3670.06</v>
      </c>
      <c r="E46" s="46">
        <v>3856.06</v>
      </c>
      <c r="F46" s="163">
        <f>D46-E46</f>
        <v>-186</v>
      </c>
    </row>
    <row r="47" spans="1:7">
      <c r="B47" s="195" t="s">
        <v>123</v>
      </c>
      <c r="C47" s="195"/>
      <c r="D47" s="46">
        <f>SUM(SUM('Einnahmen- und Ausgabenbuch'!U:U)-SUM('Einnahmen- und Ausgabenbuch'!T:T))</f>
        <v>314.16000000000008</v>
      </c>
      <c r="E47" s="46">
        <v>0</v>
      </c>
      <c r="F47" s="163">
        <f>D47-E47</f>
        <v>314.16000000000008</v>
      </c>
    </row>
    <row r="49" spans="1:6">
      <c r="A49" s="193" t="s">
        <v>191</v>
      </c>
      <c r="B49" s="193"/>
      <c r="C49" s="49"/>
      <c r="D49" s="49">
        <f>SUM(D45:D47)</f>
        <v>3990.4799999999987</v>
      </c>
      <c r="E49" s="49"/>
      <c r="F49" s="41"/>
    </row>
  </sheetData>
  <mergeCells count="22">
    <mergeCell ref="B32:C32"/>
    <mergeCell ref="G2:H2"/>
    <mergeCell ref="A31:C31"/>
    <mergeCell ref="A1:F1"/>
    <mergeCell ref="A14:B14"/>
    <mergeCell ref="A25:B25"/>
    <mergeCell ref="A30:B30"/>
    <mergeCell ref="A28:B28"/>
    <mergeCell ref="G16:H16"/>
    <mergeCell ref="A29:B29"/>
    <mergeCell ref="C29:D29"/>
    <mergeCell ref="E29:F29"/>
    <mergeCell ref="A42:B42"/>
    <mergeCell ref="A49:B49"/>
    <mergeCell ref="A34:F34"/>
    <mergeCell ref="B39:C39"/>
    <mergeCell ref="B37:C37"/>
    <mergeCell ref="B38:C38"/>
    <mergeCell ref="B47:C47"/>
    <mergeCell ref="B46:C46"/>
    <mergeCell ref="B40:C40"/>
    <mergeCell ref="B45:C45"/>
  </mergeCells>
  <pageMargins left="0.70866141732283472" right="0.70866141732283472" top="0.78740157480314965" bottom="0.78740157480314965" header="0.31496062992125984" footer="0.31496062992125984"/>
  <pageSetup paperSize="9" scale="74" orientation="landscape" horizontalDpi="300" verticalDpi="300"/>
  <headerFooter>
    <oddHeader>&amp;LFSR Wirtschaftswissenschaften&amp;C&amp;A&amp;RStand: &amp;D</oddHeader>
    <oddFooter>Seite &amp;P von &amp;N</oddFooter>
  </headerFooter>
  <rowBreaks count="1" manualBreakCount="1">
    <brk id="32" max="12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64"/>
  <sheetViews>
    <sheetView topLeftCell="A41" workbookViewId="0">
      <selection activeCell="K54" sqref="K54"/>
    </sheetView>
  </sheetViews>
  <sheetFormatPr baseColWidth="10" defaultRowHeight="14" x14ac:dyDescent="0"/>
  <cols>
    <col min="1" max="1" width="3.6640625" bestFit="1" customWidth="1"/>
    <col min="2" max="2" width="10.1640625" bestFit="1" customWidth="1"/>
    <col min="3" max="3" width="6.33203125" bestFit="1" customWidth="1"/>
    <col min="4" max="4" width="24" bestFit="1" customWidth="1"/>
    <col min="6" max="6" width="4.1640625" bestFit="1" customWidth="1"/>
    <col min="7" max="7" width="8.1640625" bestFit="1" customWidth="1"/>
    <col min="8" max="8" width="6.33203125" bestFit="1" customWidth="1"/>
    <col min="9" max="9" width="24.33203125" bestFit="1" customWidth="1"/>
  </cols>
  <sheetData>
    <row r="1" spans="1:10">
      <c r="A1" s="200" t="s">
        <v>125</v>
      </c>
      <c r="B1" s="200"/>
      <c r="C1" s="200"/>
      <c r="D1" s="200"/>
      <c r="E1" s="200"/>
      <c r="F1" s="200"/>
      <c r="G1" s="200"/>
      <c r="H1" s="200"/>
      <c r="I1" s="200"/>
      <c r="J1" s="200"/>
    </row>
    <row r="2" spans="1:10">
      <c r="A2" s="201" t="s">
        <v>16</v>
      </c>
      <c r="B2" s="201"/>
      <c r="C2" s="201"/>
      <c r="D2" s="201"/>
      <c r="E2" s="201"/>
      <c r="F2" s="201" t="s">
        <v>17</v>
      </c>
      <c r="G2" s="201"/>
      <c r="H2" s="201"/>
      <c r="I2" s="201"/>
      <c r="J2" s="201"/>
    </row>
    <row r="3" spans="1:10">
      <c r="A3" s="56" t="s">
        <v>13</v>
      </c>
      <c r="B3" s="56" t="s">
        <v>18</v>
      </c>
      <c r="C3" s="56" t="s">
        <v>126</v>
      </c>
      <c r="D3" s="5" t="s">
        <v>2</v>
      </c>
      <c r="E3" s="6" t="s">
        <v>19</v>
      </c>
      <c r="F3" s="56" t="s">
        <v>13</v>
      </c>
      <c r="G3" s="7" t="s">
        <v>18</v>
      </c>
      <c r="H3" s="56" t="s">
        <v>126</v>
      </c>
      <c r="I3" s="5" t="s">
        <v>2</v>
      </c>
      <c r="J3" s="6" t="s">
        <v>19</v>
      </c>
    </row>
    <row r="4" spans="1:10">
      <c r="A4" t="s">
        <v>127</v>
      </c>
      <c r="B4" s="61">
        <v>41575</v>
      </c>
      <c r="C4" s="61"/>
      <c r="D4" s="58" t="s">
        <v>128</v>
      </c>
      <c r="E4" s="9">
        <f>400*2</f>
        <v>800</v>
      </c>
      <c r="F4" t="s">
        <v>29</v>
      </c>
      <c r="G4" s="62"/>
      <c r="H4" s="63" t="s">
        <v>129</v>
      </c>
      <c r="I4" s="58" t="s">
        <v>130</v>
      </c>
      <c r="J4" s="64">
        <v>20</v>
      </c>
    </row>
    <row r="5" spans="1:10">
      <c r="A5" t="s">
        <v>127</v>
      </c>
      <c r="B5" s="61">
        <v>41575</v>
      </c>
      <c r="C5" s="61"/>
      <c r="D5" s="58" t="s">
        <v>131</v>
      </c>
      <c r="E5" s="9">
        <v>90</v>
      </c>
      <c r="F5" t="s">
        <v>25</v>
      </c>
      <c r="G5" s="62"/>
      <c r="H5" s="63" t="s">
        <v>129</v>
      </c>
      <c r="I5" s="58" t="s">
        <v>132</v>
      </c>
      <c r="J5" s="64">
        <v>20</v>
      </c>
    </row>
    <row r="6" spans="1:10">
      <c r="A6" s="65" t="s">
        <v>133</v>
      </c>
      <c r="B6" s="66">
        <v>41576</v>
      </c>
      <c r="C6" s="66"/>
      <c r="D6" s="67" t="s">
        <v>134</v>
      </c>
      <c r="E6" s="68">
        <v>7.79</v>
      </c>
      <c r="F6" t="s">
        <v>21</v>
      </c>
      <c r="G6" s="62">
        <v>41569</v>
      </c>
      <c r="H6" s="63" t="s">
        <v>129</v>
      </c>
      <c r="I6" s="58" t="s">
        <v>135</v>
      </c>
      <c r="J6" s="64">
        <v>20</v>
      </c>
    </row>
    <row r="7" spans="1:10">
      <c r="A7" s="65" t="s">
        <v>120</v>
      </c>
      <c r="B7" s="66"/>
      <c r="C7" s="66"/>
      <c r="D7" s="67" t="s">
        <v>136</v>
      </c>
      <c r="E7" s="69">
        <v>41</v>
      </c>
      <c r="F7" t="s">
        <v>22</v>
      </c>
      <c r="G7" s="62">
        <v>41570</v>
      </c>
      <c r="H7" s="63" t="s">
        <v>129</v>
      </c>
      <c r="I7" s="58" t="s">
        <v>137</v>
      </c>
      <c r="J7" s="64">
        <v>20</v>
      </c>
    </row>
    <row r="8" spans="1:10">
      <c r="A8" t="s">
        <v>138</v>
      </c>
      <c r="B8" s="8">
        <v>41599</v>
      </c>
      <c r="D8" s="58" t="s">
        <v>139</v>
      </c>
      <c r="E8" s="9">
        <v>68.88</v>
      </c>
      <c r="F8" t="s">
        <v>23</v>
      </c>
      <c r="G8" s="62">
        <v>41570</v>
      </c>
      <c r="H8" s="63" t="s">
        <v>129</v>
      </c>
      <c r="I8" s="58" t="s">
        <v>140</v>
      </c>
      <c r="J8" s="64">
        <v>20</v>
      </c>
    </row>
    <row r="9" spans="1:10">
      <c r="A9" s="65" t="s">
        <v>141</v>
      </c>
      <c r="B9" s="66">
        <v>41572</v>
      </c>
      <c r="C9" s="70" t="s">
        <v>129</v>
      </c>
      <c r="D9" s="65" t="s">
        <v>142</v>
      </c>
      <c r="E9" s="71">
        <v>235.77</v>
      </c>
      <c r="F9" t="s">
        <v>27</v>
      </c>
      <c r="G9" s="62"/>
      <c r="H9" s="63" t="s">
        <v>129</v>
      </c>
      <c r="I9" s="58" t="s">
        <v>143</v>
      </c>
      <c r="J9" s="64">
        <v>20</v>
      </c>
    </row>
    <row r="10" spans="1:10">
      <c r="A10" s="65"/>
      <c r="B10" s="72"/>
      <c r="C10" s="73"/>
      <c r="D10" s="67" t="s">
        <v>144</v>
      </c>
      <c r="E10" s="69">
        <v>110</v>
      </c>
      <c r="F10" t="s">
        <v>145</v>
      </c>
      <c r="G10" s="62"/>
      <c r="H10" s="63" t="s">
        <v>129</v>
      </c>
      <c r="I10" s="58" t="s">
        <v>146</v>
      </c>
      <c r="J10" s="64">
        <v>20</v>
      </c>
    </row>
    <row r="11" spans="1:10">
      <c r="B11" s="61"/>
      <c r="C11" s="61"/>
      <c r="D11" s="10"/>
      <c r="E11" s="9"/>
      <c r="F11" t="s">
        <v>26</v>
      </c>
      <c r="G11" s="62"/>
      <c r="H11" s="63" t="s">
        <v>129</v>
      </c>
      <c r="I11" s="58" t="s">
        <v>147</v>
      </c>
      <c r="J11" s="64">
        <v>20</v>
      </c>
    </row>
    <row r="12" spans="1:10">
      <c r="B12" s="61"/>
      <c r="C12" s="61"/>
      <c r="D12" s="10"/>
      <c r="E12" s="9"/>
      <c r="F12" t="s">
        <v>24</v>
      </c>
      <c r="G12" s="62">
        <v>41570</v>
      </c>
      <c r="H12" s="63" t="s">
        <v>129</v>
      </c>
      <c r="I12" s="58" t="s">
        <v>148</v>
      </c>
      <c r="J12" s="64">
        <v>20</v>
      </c>
    </row>
    <row r="13" spans="1:10">
      <c r="B13" s="61"/>
      <c r="C13" s="61"/>
      <c r="D13" s="11"/>
      <c r="E13" s="9"/>
      <c r="F13" t="s">
        <v>28</v>
      </c>
      <c r="G13" s="62"/>
      <c r="H13" s="63" t="s">
        <v>129</v>
      </c>
      <c r="I13" s="58" t="s">
        <v>149</v>
      </c>
      <c r="J13" s="64">
        <v>20</v>
      </c>
    </row>
    <row r="14" spans="1:10">
      <c r="B14" s="61"/>
      <c r="C14" s="61"/>
      <c r="D14" s="10"/>
      <c r="E14" s="9"/>
      <c r="G14" s="62"/>
      <c r="I14" s="67" t="s">
        <v>150</v>
      </c>
      <c r="J14" s="69">
        <v>12.5</v>
      </c>
    </row>
    <row r="15" spans="1:10">
      <c r="B15" s="61"/>
      <c r="C15" s="61"/>
      <c r="D15" s="10"/>
      <c r="E15" s="9"/>
      <c r="G15" s="62"/>
    </row>
    <row r="16" spans="1:10">
      <c r="B16" s="61"/>
      <c r="C16" s="61"/>
      <c r="D16" s="10"/>
      <c r="E16" s="9"/>
      <c r="G16" s="62"/>
      <c r="H16" s="63"/>
      <c r="J16" s="64"/>
    </row>
    <row r="17" spans="1:10">
      <c r="B17" s="61"/>
      <c r="C17" s="61"/>
      <c r="D17" s="10"/>
      <c r="E17" s="9"/>
      <c r="G17" s="62"/>
      <c r="H17" s="63"/>
      <c r="J17" s="64"/>
    </row>
    <row r="18" spans="1:10">
      <c r="E18" s="74"/>
      <c r="G18" s="62" t="s">
        <v>151</v>
      </c>
      <c r="H18" s="63"/>
      <c r="I18" t="s">
        <v>152</v>
      </c>
      <c r="J18" s="75">
        <v>601.94000000000005</v>
      </c>
    </row>
    <row r="19" spans="1:10">
      <c r="E19" s="12"/>
      <c r="F19" s="33" t="s">
        <v>153</v>
      </c>
      <c r="G19" s="76" t="s">
        <v>151</v>
      </c>
      <c r="H19" s="77"/>
      <c r="I19" s="33" t="s">
        <v>154</v>
      </c>
      <c r="J19" s="75">
        <v>539</v>
      </c>
    </row>
    <row r="20" spans="1:10">
      <c r="A20" s="13"/>
      <c r="B20" s="13"/>
      <c r="C20" s="13"/>
      <c r="D20" s="13" t="s">
        <v>61</v>
      </c>
      <c r="E20" s="14">
        <f>SUM(E4:E19)</f>
        <v>1353.44</v>
      </c>
      <c r="F20" s="13"/>
      <c r="G20" s="15"/>
      <c r="H20" s="16"/>
      <c r="I20" s="13" t="s">
        <v>60</v>
      </c>
      <c r="J20" s="14">
        <f>SUM(J4:J19)</f>
        <v>1353.44</v>
      </c>
    </row>
    <row r="21" spans="1:10">
      <c r="G21" s="62"/>
      <c r="I21" s="78"/>
      <c r="J21" s="79"/>
    </row>
    <row r="22" spans="1:10">
      <c r="A22" s="200" t="s">
        <v>155</v>
      </c>
      <c r="B22" s="200"/>
      <c r="C22" s="200"/>
      <c r="D22" s="200"/>
      <c r="E22" s="200"/>
      <c r="F22" s="200"/>
      <c r="G22" s="200"/>
      <c r="H22" s="200"/>
      <c r="I22" s="200"/>
      <c r="J22" s="200"/>
    </row>
    <row r="23" spans="1:10">
      <c r="A23" s="201" t="s">
        <v>16</v>
      </c>
      <c r="B23" s="201"/>
      <c r="C23" s="201"/>
      <c r="D23" s="201"/>
      <c r="E23" s="201"/>
      <c r="F23" s="201" t="s">
        <v>17</v>
      </c>
      <c r="G23" s="201"/>
      <c r="H23" s="201"/>
      <c r="I23" s="201"/>
      <c r="J23" s="201"/>
    </row>
    <row r="24" spans="1:10">
      <c r="A24" s="56" t="s">
        <v>13</v>
      </c>
      <c r="B24" s="56" t="s">
        <v>18</v>
      </c>
      <c r="C24" s="56" t="s">
        <v>126</v>
      </c>
      <c r="D24" s="5" t="s">
        <v>2</v>
      </c>
      <c r="E24" s="6" t="s">
        <v>19</v>
      </c>
      <c r="F24" s="56" t="s">
        <v>13</v>
      </c>
      <c r="G24" s="7" t="s">
        <v>18</v>
      </c>
      <c r="H24" s="56" t="s">
        <v>126</v>
      </c>
      <c r="I24" s="5" t="s">
        <v>2</v>
      </c>
      <c r="J24" s="6" t="s">
        <v>19</v>
      </c>
    </row>
    <row r="25" spans="1:10">
      <c r="A25" t="s">
        <v>156</v>
      </c>
      <c r="B25" s="61">
        <v>41572</v>
      </c>
      <c r="C25" s="61"/>
      <c r="D25" s="58" t="s">
        <v>157</v>
      </c>
      <c r="E25" s="9">
        <v>195</v>
      </c>
      <c r="F25" s="65"/>
      <c r="G25" s="72"/>
      <c r="H25" s="73"/>
      <c r="I25" s="67" t="s">
        <v>144</v>
      </c>
      <c r="J25" s="69">
        <v>110</v>
      </c>
    </row>
    <row r="26" spans="1:10">
      <c r="A26" t="s">
        <v>158</v>
      </c>
      <c r="B26" s="61">
        <v>41572</v>
      </c>
      <c r="C26" s="61"/>
      <c r="D26" s="58" t="s">
        <v>159</v>
      </c>
      <c r="E26" s="9">
        <v>2.78</v>
      </c>
      <c r="F26" s="65"/>
      <c r="G26" s="72"/>
      <c r="H26" s="70"/>
      <c r="I26" s="67" t="s">
        <v>136</v>
      </c>
      <c r="J26" s="69">
        <v>41</v>
      </c>
    </row>
    <row r="27" spans="1:10">
      <c r="A27" t="s">
        <v>160</v>
      </c>
      <c r="B27" s="61">
        <v>41572</v>
      </c>
      <c r="C27" s="61"/>
      <c r="D27" s="58" t="s">
        <v>161</v>
      </c>
      <c r="E27" s="9">
        <v>17.12</v>
      </c>
      <c r="F27" t="s">
        <v>138</v>
      </c>
      <c r="G27" s="62">
        <v>41599</v>
      </c>
      <c r="I27" s="58" t="s">
        <v>139</v>
      </c>
      <c r="J27" s="9">
        <v>68.88</v>
      </c>
    </row>
    <row r="28" spans="1:10">
      <c r="A28" t="s">
        <v>160</v>
      </c>
      <c r="B28" s="61">
        <v>41572</v>
      </c>
      <c r="C28" s="61"/>
      <c r="D28" s="10" t="s">
        <v>162</v>
      </c>
      <c r="E28" s="9">
        <v>-7</v>
      </c>
      <c r="F28" s="65" t="s">
        <v>141</v>
      </c>
      <c r="G28" s="66">
        <v>41572</v>
      </c>
      <c r="H28" s="70" t="s">
        <v>129</v>
      </c>
      <c r="I28" s="65" t="s">
        <v>142</v>
      </c>
      <c r="J28" s="71">
        <v>235.77</v>
      </c>
    </row>
    <row r="29" spans="1:10">
      <c r="A29" t="s">
        <v>163</v>
      </c>
      <c r="B29" s="61">
        <v>41572</v>
      </c>
      <c r="C29" s="61"/>
      <c r="D29" s="58" t="s">
        <v>164</v>
      </c>
      <c r="E29" s="9">
        <v>6.87</v>
      </c>
      <c r="G29" s="62"/>
      <c r="H29" s="63"/>
      <c r="I29" s="10"/>
      <c r="J29" s="80"/>
    </row>
    <row r="30" spans="1:10">
      <c r="A30" t="s">
        <v>165</v>
      </c>
      <c r="B30" s="61">
        <v>41573</v>
      </c>
      <c r="C30" s="61"/>
      <c r="D30" s="58" t="s">
        <v>166</v>
      </c>
      <c r="E30" s="9">
        <v>12</v>
      </c>
      <c r="G30" s="62"/>
      <c r="H30" s="63"/>
      <c r="I30" s="10"/>
      <c r="J30" s="80"/>
    </row>
    <row r="31" spans="1:10">
      <c r="A31" t="s">
        <v>167</v>
      </c>
      <c r="B31" s="61">
        <v>41573</v>
      </c>
      <c r="C31" s="61"/>
      <c r="D31" s="58" t="s">
        <v>168</v>
      </c>
      <c r="E31" s="9">
        <v>2.64</v>
      </c>
      <c r="G31" s="62"/>
      <c r="H31" s="63"/>
      <c r="I31" s="10"/>
      <c r="J31" s="80"/>
    </row>
    <row r="32" spans="1:10">
      <c r="A32" t="s">
        <v>167</v>
      </c>
      <c r="B32" s="61">
        <v>41573</v>
      </c>
      <c r="C32" s="61"/>
      <c r="D32" s="10" t="s">
        <v>162</v>
      </c>
      <c r="E32" s="9">
        <v>-1.5</v>
      </c>
      <c r="G32" s="62"/>
      <c r="H32" s="63"/>
      <c r="I32" s="10"/>
      <c r="J32" s="80"/>
    </row>
    <row r="33" spans="1:10">
      <c r="A33" t="s">
        <v>169</v>
      </c>
      <c r="B33" s="61">
        <v>41573</v>
      </c>
      <c r="C33" s="61"/>
      <c r="D33" s="58" t="s">
        <v>170</v>
      </c>
      <c r="E33" s="9">
        <v>7.86</v>
      </c>
      <c r="G33" s="62"/>
      <c r="H33" s="63"/>
      <c r="I33" s="10"/>
      <c r="J33" s="80"/>
    </row>
    <row r="34" spans="1:10">
      <c r="A34" t="s">
        <v>171</v>
      </c>
      <c r="B34" s="61">
        <v>41572</v>
      </c>
      <c r="C34" s="61"/>
      <c r="D34" s="58" t="s">
        <v>172</v>
      </c>
      <c r="E34" s="9">
        <v>19.100000000000001</v>
      </c>
      <c r="G34" s="62"/>
      <c r="H34" s="63"/>
      <c r="I34" s="10"/>
      <c r="J34" s="80"/>
    </row>
    <row r="35" spans="1:10">
      <c r="A35" t="s">
        <v>171</v>
      </c>
      <c r="B35" s="61">
        <v>41572</v>
      </c>
      <c r="C35" s="61"/>
      <c r="D35" s="10" t="s">
        <v>173</v>
      </c>
      <c r="E35" s="9">
        <v>-5.2</v>
      </c>
      <c r="G35" s="62"/>
      <c r="H35" s="63"/>
      <c r="I35" s="10"/>
      <c r="J35" s="80"/>
    </row>
    <row r="36" spans="1:10">
      <c r="A36" t="s">
        <v>174</v>
      </c>
      <c r="B36" s="61">
        <v>41572</v>
      </c>
      <c r="C36" s="61"/>
      <c r="D36" s="58" t="s">
        <v>175</v>
      </c>
      <c r="E36" s="9">
        <v>32.630000000000003</v>
      </c>
      <c r="G36" s="62"/>
      <c r="H36" s="63"/>
      <c r="I36" s="10"/>
      <c r="J36" s="80"/>
    </row>
    <row r="37" spans="1:10">
      <c r="A37" t="s">
        <v>176</v>
      </c>
      <c r="B37" s="61">
        <v>41573</v>
      </c>
      <c r="C37" s="61"/>
      <c r="D37" s="58" t="s">
        <v>177</v>
      </c>
      <c r="E37" s="9">
        <v>15.2</v>
      </c>
      <c r="G37" s="62"/>
      <c r="H37" s="63"/>
      <c r="I37" s="10"/>
      <c r="J37" s="80"/>
    </row>
    <row r="38" spans="1:10">
      <c r="A38" t="s">
        <v>176</v>
      </c>
      <c r="B38" s="61">
        <v>41573</v>
      </c>
      <c r="C38" s="61"/>
      <c r="D38" s="10" t="s">
        <v>162</v>
      </c>
      <c r="E38" s="9">
        <v>-3.1</v>
      </c>
      <c r="G38" s="62"/>
      <c r="H38" s="63"/>
      <c r="I38" s="10"/>
      <c r="J38" s="80"/>
    </row>
    <row r="39" spans="1:10">
      <c r="A39" t="s">
        <v>178</v>
      </c>
      <c r="B39" s="61">
        <v>41573</v>
      </c>
      <c r="C39" s="61"/>
      <c r="D39" s="58" t="s">
        <v>179</v>
      </c>
      <c r="E39" s="9">
        <v>3.99</v>
      </c>
      <c r="G39" s="62"/>
      <c r="H39" s="63"/>
      <c r="I39" s="10"/>
      <c r="J39" s="80"/>
    </row>
    <row r="40" spans="1:10">
      <c r="B40" s="61"/>
      <c r="C40" s="61"/>
      <c r="D40" s="58" t="s">
        <v>180</v>
      </c>
      <c r="E40" s="9">
        <v>68.88</v>
      </c>
      <c r="G40" s="62"/>
      <c r="H40" s="63"/>
      <c r="I40" s="10"/>
      <c r="J40" s="80"/>
    </row>
    <row r="41" spans="1:10">
      <c r="A41" s="81" t="s">
        <v>120</v>
      </c>
      <c r="B41" s="81"/>
      <c r="C41" s="81"/>
      <c r="D41" s="67" t="s">
        <v>181</v>
      </c>
      <c r="E41" s="69">
        <v>110</v>
      </c>
      <c r="G41" s="62"/>
      <c r="H41" s="63"/>
      <c r="I41" s="10"/>
      <c r="J41" s="80"/>
    </row>
    <row r="42" spans="1:10">
      <c r="B42" s="61"/>
      <c r="C42" s="61"/>
      <c r="D42" s="10"/>
      <c r="E42" s="9"/>
      <c r="G42" s="62"/>
      <c r="H42" s="63"/>
      <c r="I42" s="10"/>
      <c r="J42" s="80"/>
    </row>
    <row r="43" spans="1:10">
      <c r="B43" s="61"/>
      <c r="C43" s="61"/>
      <c r="D43" s="10"/>
      <c r="E43" s="9"/>
      <c r="G43" s="62"/>
      <c r="H43" s="63"/>
      <c r="I43" s="58" t="s">
        <v>182</v>
      </c>
      <c r="J43" s="80">
        <v>21.62</v>
      </c>
    </row>
    <row r="44" spans="1:10">
      <c r="A44" s="13"/>
      <c r="B44" s="13"/>
      <c r="C44" s="13"/>
      <c r="D44" s="13" t="s">
        <v>61</v>
      </c>
      <c r="E44" s="14">
        <f>SUM(E25:E43)</f>
        <v>477.27</v>
      </c>
      <c r="F44" s="13"/>
      <c r="G44" s="15"/>
      <c r="H44" s="16"/>
      <c r="I44" s="13" t="s">
        <v>60</v>
      </c>
      <c r="J44" s="14">
        <f>SUM(J25:J43)</f>
        <v>477.27</v>
      </c>
    </row>
    <row r="45" spans="1:10">
      <c r="G45" s="62"/>
      <c r="J45" s="64">
        <f>E44-J44</f>
        <v>0</v>
      </c>
    </row>
    <row r="46" spans="1:10">
      <c r="A46" s="200" t="s">
        <v>183</v>
      </c>
      <c r="B46" s="200"/>
      <c r="C46" s="200"/>
      <c r="D46" s="200"/>
      <c r="E46" s="200"/>
      <c r="F46" s="200"/>
      <c r="G46" s="200"/>
      <c r="H46" s="200"/>
      <c r="I46" s="200"/>
      <c r="J46" s="200"/>
    </row>
    <row r="47" spans="1:10">
      <c r="A47" s="201" t="s">
        <v>16</v>
      </c>
      <c r="B47" s="201"/>
      <c r="C47" s="201"/>
      <c r="D47" s="201"/>
      <c r="E47" s="201"/>
      <c r="F47" s="201" t="s">
        <v>17</v>
      </c>
      <c r="G47" s="201"/>
      <c r="H47" s="201"/>
      <c r="I47" s="201"/>
      <c r="J47" s="201"/>
    </row>
    <row r="48" spans="1:10">
      <c r="A48" s="56" t="s">
        <v>13</v>
      </c>
      <c r="B48" s="56" t="s">
        <v>18</v>
      </c>
      <c r="C48" s="56" t="s">
        <v>126</v>
      </c>
      <c r="D48" s="5" t="s">
        <v>2</v>
      </c>
      <c r="E48" s="6" t="s">
        <v>19</v>
      </c>
      <c r="F48" s="56" t="s">
        <v>13</v>
      </c>
      <c r="G48" s="7" t="s">
        <v>18</v>
      </c>
      <c r="H48" s="56" t="s">
        <v>126</v>
      </c>
      <c r="I48" s="5" t="s">
        <v>2</v>
      </c>
      <c r="J48" s="6" t="s">
        <v>19</v>
      </c>
    </row>
    <row r="49" spans="1:10">
      <c r="A49" t="s">
        <v>133</v>
      </c>
      <c r="B49" s="61">
        <v>41576</v>
      </c>
      <c r="C49" s="61"/>
      <c r="D49" s="58" t="s">
        <v>134</v>
      </c>
      <c r="E49" s="9">
        <v>7.79</v>
      </c>
      <c r="F49" s="65" t="s">
        <v>133</v>
      </c>
      <c r="G49" s="66">
        <v>41576</v>
      </c>
      <c r="H49" s="66"/>
      <c r="I49" s="67" t="s">
        <v>134</v>
      </c>
      <c r="J49" s="68">
        <v>7.79</v>
      </c>
    </row>
    <row r="50" spans="1:10">
      <c r="A50" s="33"/>
      <c r="B50" s="82"/>
      <c r="C50" s="82"/>
      <c r="D50" s="10"/>
      <c r="E50" s="83"/>
      <c r="F50" s="33"/>
      <c r="G50" s="76"/>
      <c r="H50" s="77"/>
      <c r="I50" s="10"/>
      <c r="J50" s="75"/>
    </row>
    <row r="51" spans="1:10">
      <c r="A51" s="33"/>
      <c r="B51" s="82"/>
      <c r="C51" s="82"/>
      <c r="D51" s="10"/>
      <c r="E51" s="83"/>
      <c r="F51" s="33"/>
      <c r="G51" s="76"/>
      <c r="H51" s="77"/>
      <c r="I51" s="33"/>
      <c r="J51" s="75"/>
    </row>
    <row r="52" spans="1:10">
      <c r="A52" s="13"/>
      <c r="B52" s="13"/>
      <c r="C52" s="13"/>
      <c r="D52" s="13" t="s">
        <v>61</v>
      </c>
      <c r="E52" s="14">
        <f>SUM(E49:E51)</f>
        <v>7.79</v>
      </c>
      <c r="F52" s="13"/>
      <c r="G52" s="15"/>
      <c r="H52" s="16"/>
      <c r="I52" s="13" t="s">
        <v>60</v>
      </c>
      <c r="J52" s="14">
        <f>SUM(J49:J51)</f>
        <v>7.79</v>
      </c>
    </row>
    <row r="53" spans="1:10">
      <c r="G53" s="62"/>
    </row>
    <row r="54" spans="1:10">
      <c r="A54" s="200" t="s">
        <v>206</v>
      </c>
      <c r="B54" s="200"/>
      <c r="C54" s="200"/>
      <c r="D54" s="200"/>
      <c r="E54" s="200"/>
      <c r="F54" s="200"/>
      <c r="G54" s="200"/>
      <c r="H54" s="200"/>
      <c r="I54" s="200"/>
      <c r="J54" s="200"/>
    </row>
    <row r="55" spans="1:10">
      <c r="A55" s="201" t="s">
        <v>16</v>
      </c>
      <c r="B55" s="201"/>
      <c r="C55" s="201"/>
      <c r="D55" s="201"/>
      <c r="E55" s="201"/>
      <c r="F55" s="201" t="s">
        <v>17</v>
      </c>
      <c r="G55" s="201"/>
      <c r="H55" s="201"/>
      <c r="I55" s="201"/>
      <c r="J55" s="201"/>
    </row>
    <row r="56" spans="1:10">
      <c r="A56" s="56" t="s">
        <v>13</v>
      </c>
      <c r="B56" s="56" t="s">
        <v>18</v>
      </c>
      <c r="C56" s="56" t="s">
        <v>126</v>
      </c>
      <c r="D56" s="5" t="s">
        <v>2</v>
      </c>
      <c r="E56" s="6" t="s">
        <v>19</v>
      </c>
      <c r="F56" s="56" t="s">
        <v>13</v>
      </c>
      <c r="G56" s="7" t="s">
        <v>18</v>
      </c>
      <c r="H56" s="56" t="s">
        <v>126</v>
      </c>
      <c r="I56" s="5" t="s">
        <v>2</v>
      </c>
      <c r="J56" s="6" t="s">
        <v>19</v>
      </c>
    </row>
    <row r="57" spans="1:10">
      <c r="A57" s="33" t="s">
        <v>121</v>
      </c>
      <c r="B57" s="82"/>
      <c r="C57" s="82"/>
      <c r="D57" s="33" t="s">
        <v>184</v>
      </c>
      <c r="E57" s="83">
        <v>178.5</v>
      </c>
      <c r="F57" s="33" t="s">
        <v>117</v>
      </c>
      <c r="G57" s="76">
        <v>41573</v>
      </c>
      <c r="H57" s="77" t="s">
        <v>185</v>
      </c>
      <c r="I57" s="58" t="s">
        <v>113</v>
      </c>
      <c r="J57" s="75">
        <v>20</v>
      </c>
    </row>
    <row r="58" spans="1:10">
      <c r="A58" s="33" t="s">
        <v>120</v>
      </c>
      <c r="B58" s="82"/>
      <c r="C58" s="82"/>
      <c r="E58" s="74"/>
      <c r="F58" s="33" t="s">
        <v>118</v>
      </c>
      <c r="G58" s="76">
        <v>41574</v>
      </c>
      <c r="H58" s="77" t="s">
        <v>185</v>
      </c>
      <c r="I58" s="58" t="s">
        <v>114</v>
      </c>
      <c r="J58" s="75">
        <v>20</v>
      </c>
    </row>
    <row r="59" spans="1:10">
      <c r="F59" s="33" t="s">
        <v>120</v>
      </c>
      <c r="G59" s="76"/>
      <c r="H59" s="77" t="s">
        <v>185</v>
      </c>
      <c r="I59" s="58" t="s">
        <v>186</v>
      </c>
      <c r="J59" s="80">
        <v>41</v>
      </c>
    </row>
    <row r="60" spans="1:10">
      <c r="A60" s="33"/>
      <c r="B60" s="82"/>
      <c r="C60" s="82"/>
      <c r="D60" s="10"/>
      <c r="E60" s="83"/>
      <c r="F60" s="81" t="s">
        <v>120</v>
      </c>
      <c r="G60" s="81"/>
      <c r="H60" s="81"/>
      <c r="I60" s="67" t="s">
        <v>181</v>
      </c>
      <c r="J60" s="69">
        <v>110</v>
      </c>
    </row>
    <row r="61" spans="1:10">
      <c r="A61" s="33"/>
      <c r="B61" s="82"/>
      <c r="C61" s="82"/>
      <c r="D61" s="10"/>
      <c r="E61" s="83"/>
      <c r="F61" s="33"/>
      <c r="G61" s="76"/>
      <c r="H61" s="77"/>
      <c r="I61" s="33"/>
      <c r="J61" s="75"/>
    </row>
    <row r="62" spans="1:10">
      <c r="A62" s="33"/>
      <c r="B62" s="82"/>
      <c r="C62" s="82"/>
      <c r="D62" s="11"/>
      <c r="E62" s="83"/>
      <c r="F62" s="33"/>
      <c r="G62" s="76"/>
      <c r="H62" s="77"/>
      <c r="I62" s="33"/>
      <c r="J62" s="75"/>
    </row>
    <row r="63" spans="1:10">
      <c r="A63" s="33"/>
      <c r="B63" s="82"/>
      <c r="C63" s="82"/>
      <c r="D63" s="67" t="s">
        <v>150</v>
      </c>
      <c r="E63" s="69">
        <v>12.5</v>
      </c>
      <c r="F63" s="33"/>
      <c r="G63" s="76"/>
      <c r="H63" s="77"/>
      <c r="I63" s="33"/>
      <c r="J63" s="75"/>
    </row>
    <row r="64" spans="1:10">
      <c r="A64" s="13"/>
      <c r="B64" s="13"/>
      <c r="C64" s="13"/>
      <c r="D64" s="13" t="s">
        <v>61</v>
      </c>
      <c r="E64" s="14">
        <f>SUM(E57:E63)</f>
        <v>191</v>
      </c>
      <c r="F64" s="13"/>
      <c r="G64" s="15"/>
      <c r="H64" s="16"/>
      <c r="I64" s="13" t="s">
        <v>60</v>
      </c>
      <c r="J64" s="14">
        <f>SUM(J57:J63)</f>
        <v>191</v>
      </c>
    </row>
  </sheetData>
  <mergeCells count="12">
    <mergeCell ref="A46:J46"/>
    <mergeCell ref="A47:E47"/>
    <mergeCell ref="F47:J47"/>
    <mergeCell ref="A54:J54"/>
    <mergeCell ref="A55:E55"/>
    <mergeCell ref="F55:J55"/>
    <mergeCell ref="A1:J1"/>
    <mergeCell ref="A2:E2"/>
    <mergeCell ref="F2:J2"/>
    <mergeCell ref="A22:J22"/>
    <mergeCell ref="A23:E23"/>
    <mergeCell ref="F23:J23"/>
  </mergeCells>
  <pageMargins left="0.7" right="0.7" top="0.78740157499999996" bottom="0.78740157499999996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workbookViewId="0">
      <selection activeCell="E36" sqref="E36"/>
    </sheetView>
  </sheetViews>
  <sheetFormatPr baseColWidth="10" defaultColWidth="10.83203125" defaultRowHeight="12" x14ac:dyDescent="0"/>
  <cols>
    <col min="1" max="1" width="8.1640625" style="86" customWidth="1"/>
    <col min="2" max="2" width="8.6640625" style="88" customWidth="1"/>
    <col min="3" max="3" width="11.5" style="88" customWidth="1"/>
    <col min="4" max="4" width="25.5" style="86" customWidth="1"/>
    <col min="5" max="5" width="11.5" style="91" customWidth="1"/>
    <col min="6" max="6" width="8.1640625" style="90" customWidth="1"/>
    <col min="7" max="7" width="14.6640625" style="89" customWidth="1"/>
    <col min="8" max="8" width="11.5" style="88" customWidth="1"/>
    <col min="9" max="9" width="25.5" style="86" customWidth="1"/>
    <col min="10" max="10" width="11.5" style="87" customWidth="1"/>
    <col min="11" max="15" width="10.83203125" style="86"/>
    <col min="16" max="16" width="11.5" style="87" customWidth="1"/>
    <col min="17" max="16384" width="10.83203125" style="86"/>
  </cols>
  <sheetData>
    <row r="1" spans="1:16" s="116" customFormat="1">
      <c r="A1" s="202" t="s">
        <v>277</v>
      </c>
      <c r="B1" s="202"/>
      <c r="C1" s="202"/>
      <c r="D1" s="202"/>
      <c r="E1" s="202"/>
      <c r="F1" s="202"/>
      <c r="G1" s="202"/>
      <c r="H1" s="202"/>
      <c r="I1" s="202"/>
      <c r="J1" s="202"/>
      <c r="P1" s="120"/>
    </row>
    <row r="2" spans="1:16" s="116" customFormat="1">
      <c r="B2" s="127"/>
      <c r="C2" s="203" t="s">
        <v>258</v>
      </c>
      <c r="D2" s="203"/>
      <c r="E2" s="203"/>
      <c r="F2" s="99"/>
      <c r="G2" s="98"/>
      <c r="H2" s="204" t="s">
        <v>257</v>
      </c>
      <c r="I2" s="204"/>
      <c r="J2" s="204"/>
      <c r="P2" s="120"/>
    </row>
    <row r="3" spans="1:16" s="107" customFormat="1">
      <c r="A3" s="107" t="s">
        <v>256</v>
      </c>
      <c r="B3" s="109" t="s">
        <v>255</v>
      </c>
      <c r="C3" s="109" t="s">
        <v>18</v>
      </c>
      <c r="D3" s="107" t="s">
        <v>2</v>
      </c>
      <c r="E3" s="111" t="s">
        <v>19</v>
      </c>
      <c r="F3" s="110" t="s">
        <v>256</v>
      </c>
      <c r="G3" s="109" t="s">
        <v>255</v>
      </c>
      <c r="H3" s="109" t="s">
        <v>254</v>
      </c>
      <c r="I3" s="107" t="s">
        <v>2</v>
      </c>
      <c r="J3" s="108" t="s">
        <v>19</v>
      </c>
      <c r="P3" s="108"/>
    </row>
    <row r="4" spans="1:16">
      <c r="E4" s="106"/>
      <c r="F4" s="105">
        <v>2</v>
      </c>
      <c r="G4" s="101">
        <v>41673</v>
      </c>
      <c r="H4" s="88">
        <v>41675</v>
      </c>
      <c r="I4" s="126" t="s">
        <v>276</v>
      </c>
      <c r="J4" s="87">
        <v>1850</v>
      </c>
    </row>
    <row r="5" spans="1:16">
      <c r="A5" s="86">
        <v>1</v>
      </c>
      <c r="D5" s="86" t="s">
        <v>234</v>
      </c>
      <c r="E5" s="125">
        <v>6022.21</v>
      </c>
      <c r="F5" s="102">
        <v>3</v>
      </c>
      <c r="G5" s="101">
        <v>41695</v>
      </c>
      <c r="H5" s="88">
        <v>41677</v>
      </c>
      <c r="I5" s="86" t="s">
        <v>275</v>
      </c>
      <c r="J5" s="87">
        <v>300</v>
      </c>
    </row>
    <row r="6" spans="1:16">
      <c r="F6" s="102">
        <v>4</v>
      </c>
      <c r="G6" s="101">
        <v>41695</v>
      </c>
      <c r="H6" s="88">
        <v>41681</v>
      </c>
      <c r="I6" s="86" t="s">
        <v>274</v>
      </c>
      <c r="J6" s="87">
        <v>885.36</v>
      </c>
    </row>
    <row r="7" spans="1:16">
      <c r="F7" s="122">
        <v>5</v>
      </c>
      <c r="G7" s="101" t="s">
        <v>266</v>
      </c>
      <c r="H7" s="88">
        <v>41677</v>
      </c>
      <c r="I7" s="86" t="s">
        <v>273</v>
      </c>
      <c r="J7" s="87">
        <v>98</v>
      </c>
    </row>
    <row r="8" spans="1:16">
      <c r="F8" s="122">
        <v>6</v>
      </c>
      <c r="G8" s="101">
        <v>41708</v>
      </c>
      <c r="H8" s="88">
        <v>41659</v>
      </c>
      <c r="I8" s="86" t="s">
        <v>272</v>
      </c>
      <c r="J8" s="123">
        <v>13.93</v>
      </c>
    </row>
    <row r="9" spans="1:16">
      <c r="F9" s="122">
        <v>7</v>
      </c>
      <c r="G9" s="101">
        <v>41708</v>
      </c>
      <c r="I9" s="86" t="s">
        <v>271</v>
      </c>
      <c r="J9" s="104">
        <v>50</v>
      </c>
    </row>
    <row r="10" spans="1:16">
      <c r="F10" s="122">
        <v>8</v>
      </c>
      <c r="G10" s="101">
        <v>41708</v>
      </c>
      <c r="I10" s="118" t="s">
        <v>270</v>
      </c>
      <c r="J10" s="121">
        <v>650</v>
      </c>
      <c r="K10" s="118"/>
    </row>
    <row r="11" spans="1:16">
      <c r="F11" s="122">
        <v>9</v>
      </c>
      <c r="G11" s="101">
        <v>41708</v>
      </c>
      <c r="I11" s="118" t="s">
        <v>269</v>
      </c>
      <c r="J11" s="124">
        <v>950</v>
      </c>
      <c r="K11" s="118"/>
    </row>
    <row r="12" spans="1:16">
      <c r="F12" s="122">
        <v>10</v>
      </c>
      <c r="G12" s="101">
        <v>41708</v>
      </c>
      <c r="I12" s="118" t="s">
        <v>268</v>
      </c>
      <c r="J12" s="119">
        <v>300</v>
      </c>
      <c r="K12" s="118"/>
    </row>
    <row r="13" spans="1:16">
      <c r="F13" s="122">
        <v>11</v>
      </c>
      <c r="G13" s="101" t="s">
        <v>266</v>
      </c>
      <c r="H13" s="88">
        <v>41649</v>
      </c>
      <c r="I13" s="118" t="s">
        <v>267</v>
      </c>
      <c r="J13" s="124">
        <v>42.07</v>
      </c>
      <c r="K13" s="118"/>
    </row>
    <row r="14" spans="1:16">
      <c r="F14" s="122">
        <v>12</v>
      </c>
      <c r="G14" s="101" t="s">
        <v>266</v>
      </c>
      <c r="H14" s="88">
        <v>41649</v>
      </c>
      <c r="I14" s="118" t="s">
        <v>265</v>
      </c>
      <c r="J14" s="124">
        <v>84.55</v>
      </c>
      <c r="K14" s="118"/>
    </row>
    <row r="15" spans="1:16">
      <c r="F15" s="122">
        <v>13</v>
      </c>
      <c r="G15" s="101">
        <v>41710</v>
      </c>
      <c r="H15" s="88">
        <v>41677</v>
      </c>
      <c r="I15" s="118" t="s">
        <v>264</v>
      </c>
      <c r="J15" s="91">
        <v>200</v>
      </c>
      <c r="K15" s="118"/>
    </row>
    <row r="16" spans="1:16">
      <c r="F16" s="122">
        <v>14</v>
      </c>
      <c r="G16" s="101">
        <v>41740</v>
      </c>
      <c r="H16" s="88">
        <v>41710</v>
      </c>
      <c r="I16" s="118" t="s">
        <v>263</v>
      </c>
      <c r="J16" s="91">
        <v>564.23</v>
      </c>
      <c r="K16" s="118"/>
    </row>
    <row r="17" spans="1:17">
      <c r="F17" s="122">
        <v>15</v>
      </c>
      <c r="G17" s="101">
        <v>41740</v>
      </c>
      <c r="I17" s="118" t="s">
        <v>262</v>
      </c>
      <c r="J17" s="91"/>
      <c r="K17" s="118">
        <v>8.51</v>
      </c>
    </row>
    <row r="18" spans="1:17">
      <c r="F18" s="122">
        <v>16</v>
      </c>
      <c r="G18" s="101">
        <v>41740</v>
      </c>
      <c r="I18" s="118" t="s">
        <v>261</v>
      </c>
      <c r="J18" s="124"/>
      <c r="K18" s="118">
        <v>8.51</v>
      </c>
      <c r="P18" s="123"/>
      <c r="Q18" s="120"/>
    </row>
    <row r="19" spans="1:17">
      <c r="F19" s="122">
        <v>17</v>
      </c>
      <c r="G19" s="101">
        <v>41740</v>
      </c>
      <c r="I19" s="118" t="s">
        <v>260</v>
      </c>
      <c r="J19" s="121"/>
      <c r="K19" s="118">
        <v>8.51</v>
      </c>
      <c r="P19" s="120"/>
      <c r="Q19" s="120"/>
    </row>
    <row r="20" spans="1:17">
      <c r="F20" s="102"/>
      <c r="G20" s="101"/>
      <c r="I20" s="118"/>
      <c r="J20" s="119"/>
      <c r="K20" s="118"/>
      <c r="Q20" s="87"/>
    </row>
    <row r="21" spans="1:17">
      <c r="F21" s="102"/>
      <c r="G21" s="101"/>
      <c r="I21" s="117"/>
    </row>
    <row r="22" spans="1:17">
      <c r="F22" s="102"/>
      <c r="G22" s="101"/>
      <c r="I22" s="116" t="s">
        <v>259</v>
      </c>
      <c r="J22" s="115">
        <f>E23-SUM(J4:J21)</f>
        <v>34.070000000000618</v>
      </c>
    </row>
    <row r="23" spans="1:17" s="92" customFormat="1">
      <c r="B23" s="94"/>
      <c r="C23" s="94"/>
      <c r="E23" s="93">
        <f>SUM(E4:E22)</f>
        <v>6022.21</v>
      </c>
      <c r="F23" s="95"/>
      <c r="G23" s="94"/>
      <c r="H23" s="94"/>
      <c r="J23" s="93">
        <f>SUM(J4:J22)</f>
        <v>6022.21</v>
      </c>
      <c r="P23" s="93"/>
    </row>
    <row r="24" spans="1:17">
      <c r="E24" s="114"/>
      <c r="F24" s="102"/>
      <c r="G24" s="101"/>
    </row>
    <row r="25" spans="1:17">
      <c r="E25" s="114"/>
      <c r="F25" s="102"/>
      <c r="G25" s="101"/>
    </row>
    <row r="26" spans="1:17">
      <c r="A26" s="205" t="s">
        <v>91</v>
      </c>
      <c r="B26" s="205"/>
      <c r="C26" s="205"/>
      <c r="D26" s="205"/>
      <c r="E26" s="205"/>
      <c r="F26" s="205"/>
      <c r="G26" s="205"/>
      <c r="H26" s="205"/>
      <c r="I26" s="205"/>
      <c r="J26" s="205"/>
    </row>
    <row r="27" spans="1:17" s="92" customFormat="1">
      <c r="B27" s="94"/>
      <c r="C27" s="206" t="s">
        <v>258</v>
      </c>
      <c r="D27" s="206"/>
      <c r="E27" s="206"/>
      <c r="F27" s="113"/>
      <c r="G27" s="112"/>
      <c r="H27" s="207" t="s">
        <v>257</v>
      </c>
      <c r="I27" s="207"/>
      <c r="J27" s="207"/>
      <c r="P27" s="93"/>
    </row>
    <row r="28" spans="1:17" s="107" customFormat="1">
      <c r="A28" s="108" t="s">
        <v>256</v>
      </c>
      <c r="B28" s="109" t="s">
        <v>255</v>
      </c>
      <c r="C28" s="109" t="s">
        <v>18</v>
      </c>
      <c r="D28" s="107" t="s">
        <v>2</v>
      </c>
      <c r="E28" s="111" t="s">
        <v>19</v>
      </c>
      <c r="F28" s="110" t="s">
        <v>256</v>
      </c>
      <c r="G28" s="109" t="s">
        <v>255</v>
      </c>
      <c r="H28" s="109" t="s">
        <v>254</v>
      </c>
      <c r="I28" s="107" t="s">
        <v>2</v>
      </c>
      <c r="J28" s="108" t="s">
        <v>19</v>
      </c>
      <c r="P28" s="108"/>
    </row>
    <row r="29" spans="1:17">
      <c r="A29" s="86" t="s">
        <v>253</v>
      </c>
      <c r="B29" s="101"/>
      <c r="C29" s="88">
        <v>41677</v>
      </c>
      <c r="D29" s="86" t="s">
        <v>252</v>
      </c>
      <c r="E29" s="91">
        <v>650</v>
      </c>
      <c r="F29" s="103" t="s">
        <v>251</v>
      </c>
      <c r="G29" s="101">
        <v>41678</v>
      </c>
      <c r="H29" s="88">
        <v>41677</v>
      </c>
      <c r="I29" s="86" t="s">
        <v>250</v>
      </c>
      <c r="J29" s="104">
        <v>2312.88</v>
      </c>
    </row>
    <row r="30" spans="1:17">
      <c r="A30" s="86" t="s">
        <v>249</v>
      </c>
      <c r="B30" s="101"/>
      <c r="C30" s="88">
        <v>41677</v>
      </c>
      <c r="D30" s="86" t="s">
        <v>248</v>
      </c>
      <c r="E30" s="106">
        <v>950</v>
      </c>
      <c r="F30" s="105" t="s">
        <v>247</v>
      </c>
      <c r="G30" s="101">
        <v>41677</v>
      </c>
      <c r="H30" s="88">
        <v>41673</v>
      </c>
      <c r="I30" s="86" t="s">
        <v>246</v>
      </c>
      <c r="J30" s="104">
        <v>464.1</v>
      </c>
    </row>
    <row r="31" spans="1:17">
      <c r="A31" s="86" t="s">
        <v>245</v>
      </c>
      <c r="B31" s="101"/>
      <c r="C31" s="88">
        <v>41677</v>
      </c>
      <c r="D31" s="86" t="s">
        <v>244</v>
      </c>
      <c r="E31" s="91">
        <v>300</v>
      </c>
      <c r="F31" s="103" t="s">
        <v>243</v>
      </c>
      <c r="G31" s="101">
        <v>41678</v>
      </c>
      <c r="H31" s="88">
        <v>41677</v>
      </c>
      <c r="I31" s="86" t="s">
        <v>242</v>
      </c>
      <c r="J31" s="87">
        <v>100</v>
      </c>
      <c r="K31" s="87"/>
    </row>
    <row r="32" spans="1:17">
      <c r="A32" s="86" t="s">
        <v>241</v>
      </c>
      <c r="C32" s="88">
        <v>41677</v>
      </c>
      <c r="D32" s="86" t="s">
        <v>240</v>
      </c>
      <c r="E32" s="91">
        <v>150</v>
      </c>
      <c r="F32" s="103" t="s">
        <v>239</v>
      </c>
      <c r="G32" s="101">
        <v>41677</v>
      </c>
      <c r="H32" s="88">
        <v>41677</v>
      </c>
      <c r="I32" s="86" t="s">
        <v>238</v>
      </c>
      <c r="J32" s="87">
        <v>105.91</v>
      </c>
    </row>
    <row r="33" spans="2:16">
      <c r="F33" s="103" t="s">
        <v>237</v>
      </c>
      <c r="G33" s="101">
        <v>41677</v>
      </c>
      <c r="H33" s="88">
        <v>41675</v>
      </c>
      <c r="I33" s="86" t="s">
        <v>236</v>
      </c>
      <c r="J33" s="87">
        <v>254</v>
      </c>
    </row>
    <row r="34" spans="2:16">
      <c r="F34" s="102"/>
      <c r="G34" s="101"/>
    </row>
    <row r="35" spans="2:16">
      <c r="F35" s="102"/>
      <c r="G35" s="101"/>
    </row>
    <row r="36" spans="2:16">
      <c r="C36" s="88">
        <v>41677</v>
      </c>
      <c r="D36" s="86" t="s">
        <v>235</v>
      </c>
      <c r="E36" s="100">
        <v>7209.1</v>
      </c>
      <c r="F36" s="99"/>
      <c r="G36" s="98"/>
      <c r="I36" s="86" t="s">
        <v>234</v>
      </c>
      <c r="J36" s="97">
        <v>6022.21</v>
      </c>
    </row>
    <row r="37" spans="2:16" s="92" customFormat="1">
      <c r="B37" s="94"/>
      <c r="C37" s="94"/>
      <c r="E37" s="96">
        <f>SUM(E29:E36)</f>
        <v>9259.1</v>
      </c>
      <c r="F37" s="95"/>
      <c r="G37" s="94"/>
      <c r="H37" s="94"/>
      <c r="J37" s="93">
        <f>SUM(J29:J36)</f>
        <v>9259.1</v>
      </c>
      <c r="P37" s="93"/>
    </row>
  </sheetData>
  <sheetProtection selectLockedCells="1" selectUnlockedCells="1"/>
  <mergeCells count="6">
    <mergeCell ref="A1:J1"/>
    <mergeCell ref="C2:E2"/>
    <mergeCell ref="H2:J2"/>
    <mergeCell ref="A26:J26"/>
    <mergeCell ref="C27:E27"/>
    <mergeCell ref="H27:J27"/>
  </mergeCells>
  <pageMargins left="0.78749999999999998" right="0.78749999999999998" top="1.0249999999999999" bottom="1.0249999999999999" header="0.78749999999999998" footer="0.78749999999999998"/>
  <pageSetup paperSize="9" scale="93" orientation="landscape" useFirstPageNumber="1" horizontalDpi="300" verticalDpi="300"/>
  <headerFooter alignWithMargins="0">
    <oddHeader>&amp;C&amp;A</oddHeader>
    <oddFooter>&amp;CSeite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topLeftCell="A6" workbookViewId="0">
      <selection activeCell="G19" sqref="G19"/>
    </sheetView>
  </sheetViews>
  <sheetFormatPr baseColWidth="10" defaultRowHeight="14" x14ac:dyDescent="0"/>
  <cols>
    <col min="1" max="1" width="3.6640625" bestFit="1" customWidth="1"/>
    <col min="3" max="3" width="23" customWidth="1"/>
    <col min="5" max="5" width="3.6640625" bestFit="1" customWidth="1"/>
    <col min="7" max="7" width="22.83203125" customWidth="1"/>
  </cols>
  <sheetData>
    <row r="1" spans="1:8">
      <c r="A1" s="59"/>
      <c r="B1" s="59"/>
      <c r="C1" s="59"/>
      <c r="D1" s="59"/>
      <c r="E1" s="59"/>
      <c r="F1" s="59"/>
      <c r="G1" s="59"/>
      <c r="H1" s="59"/>
    </row>
    <row r="2" spans="1:8">
      <c r="A2" s="60"/>
      <c r="B2" s="60"/>
      <c r="C2" s="60"/>
      <c r="D2" s="60"/>
      <c r="E2" s="60"/>
      <c r="F2" s="60"/>
      <c r="G2" s="60"/>
      <c r="H2" s="60"/>
    </row>
    <row r="3" spans="1:8">
      <c r="A3" s="56"/>
      <c r="B3" s="56"/>
      <c r="C3" s="5"/>
      <c r="D3" s="6"/>
      <c r="E3" s="56"/>
      <c r="F3" s="7"/>
      <c r="G3" s="5"/>
      <c r="H3" s="6"/>
    </row>
    <row r="4" spans="1:8">
      <c r="A4" s="17"/>
      <c r="B4" s="22"/>
      <c r="C4" s="19"/>
      <c r="D4" s="20"/>
      <c r="E4" s="17"/>
      <c r="F4" s="24"/>
      <c r="G4" s="19"/>
      <c r="H4" s="23"/>
    </row>
    <row r="5" spans="1:8">
      <c r="A5" s="17"/>
      <c r="B5" s="22"/>
      <c r="C5" s="19"/>
      <c r="D5" s="20"/>
      <c r="E5" s="17"/>
      <c r="F5" s="24"/>
      <c r="G5" s="19"/>
      <c r="H5" s="23"/>
    </row>
    <row r="6" spans="1:8">
      <c r="A6" s="17"/>
      <c r="B6" s="22"/>
      <c r="C6" s="19"/>
      <c r="D6" s="20"/>
      <c r="E6" s="17"/>
      <c r="F6" s="24"/>
      <c r="G6" s="19"/>
      <c r="H6" s="23"/>
    </row>
    <row r="7" spans="1:8">
      <c r="A7" s="17"/>
      <c r="B7" s="22"/>
      <c r="C7" s="19"/>
      <c r="D7" s="21"/>
      <c r="E7" s="17"/>
      <c r="F7" s="24"/>
      <c r="G7" s="19"/>
      <c r="H7" s="23"/>
    </row>
    <row r="8" spans="1:8">
      <c r="A8" s="17"/>
      <c r="B8" s="22"/>
      <c r="C8" s="19"/>
      <c r="D8" s="20"/>
      <c r="E8" s="17"/>
      <c r="F8" s="24"/>
      <c r="G8" s="19"/>
      <c r="H8" s="23"/>
    </row>
    <row r="9" spans="1:8">
      <c r="A9" s="17"/>
      <c r="B9" s="22"/>
      <c r="C9" s="17"/>
      <c r="D9" s="29"/>
      <c r="E9" s="17"/>
      <c r="F9" s="24"/>
      <c r="G9" s="19"/>
      <c r="H9" s="23"/>
    </row>
    <row r="10" spans="1:8">
      <c r="A10" s="17"/>
      <c r="B10" s="24"/>
      <c r="C10" s="19"/>
      <c r="D10" s="21"/>
      <c r="E10" s="17"/>
      <c r="F10" s="24"/>
      <c r="G10" s="19"/>
      <c r="H10" s="23"/>
    </row>
    <row r="11" spans="1:8">
      <c r="A11" s="17"/>
      <c r="B11" s="22"/>
      <c r="C11" s="25"/>
      <c r="D11" s="20"/>
      <c r="E11" s="17"/>
      <c r="F11" s="24"/>
      <c r="G11" s="19"/>
      <c r="H11" s="23"/>
    </row>
    <row r="12" spans="1:8">
      <c r="B12" s="8"/>
      <c r="C12" s="10"/>
      <c r="D12" s="9"/>
      <c r="E12" s="17"/>
      <c r="F12" s="24"/>
      <c r="G12" s="19"/>
      <c r="H12" s="23"/>
    </row>
    <row r="13" spans="1:8">
      <c r="B13" s="8"/>
      <c r="C13" s="11"/>
      <c r="D13" s="9"/>
      <c r="E13" s="17"/>
      <c r="F13" s="24"/>
      <c r="G13" s="19"/>
      <c r="H13" s="23"/>
    </row>
    <row r="14" spans="1:8">
      <c r="B14" s="8"/>
      <c r="C14" s="10"/>
      <c r="D14" s="9"/>
      <c r="E14" s="17"/>
      <c r="F14" s="24"/>
      <c r="G14" s="19"/>
      <c r="H14" s="30"/>
    </row>
    <row r="15" spans="1:8">
      <c r="B15" s="8"/>
      <c r="C15" s="10"/>
      <c r="D15" s="9"/>
      <c r="E15" s="17"/>
      <c r="F15" s="24"/>
      <c r="G15" s="17"/>
      <c r="H15" s="17"/>
    </row>
    <row r="16" spans="1:8">
      <c r="B16" s="8"/>
      <c r="C16" s="10"/>
      <c r="D16" s="9"/>
      <c r="E16" s="17"/>
      <c r="F16" s="24"/>
      <c r="G16" s="17"/>
      <c r="H16" s="23"/>
    </row>
    <row r="17" spans="1:8">
      <c r="B17" s="8"/>
      <c r="C17" s="10"/>
      <c r="D17" s="9"/>
      <c r="E17" s="17"/>
      <c r="F17" s="24"/>
      <c r="G17" s="17"/>
      <c r="H17" s="23"/>
    </row>
    <row r="18" spans="1:8">
      <c r="D18" s="1"/>
      <c r="E18" s="17"/>
      <c r="F18" s="24"/>
      <c r="G18" s="17"/>
      <c r="H18" s="26"/>
    </row>
    <row r="19" spans="1:8">
      <c r="D19" s="12"/>
      <c r="E19" s="27"/>
      <c r="F19" s="28"/>
      <c r="G19" s="27"/>
      <c r="H19" s="26"/>
    </row>
    <row r="20" spans="1:8">
      <c r="A20" s="13"/>
      <c r="B20" s="13"/>
      <c r="C20" s="16"/>
      <c r="D20" s="14"/>
      <c r="E20" s="13"/>
      <c r="F20" s="15"/>
      <c r="G20" s="16"/>
      <c r="H20" s="14"/>
    </row>
  </sheetData>
  <pageMargins left="0.7" right="0.7" top="0.78740157499999996" bottom="0.78740157499999996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>
      <selection activeCell="A2" sqref="A2:D2"/>
    </sheetView>
  </sheetViews>
  <sheetFormatPr baseColWidth="10" defaultRowHeight="14" x14ac:dyDescent="0"/>
  <cols>
    <col min="1" max="1" width="3.6640625" bestFit="1" customWidth="1"/>
    <col min="3" max="3" width="23" customWidth="1"/>
    <col min="5" max="5" width="3.6640625" bestFit="1" customWidth="1"/>
    <col min="7" max="7" width="22.83203125" customWidth="1"/>
  </cols>
  <sheetData>
    <row r="1" spans="1:8">
      <c r="A1" s="200" t="s">
        <v>20</v>
      </c>
      <c r="B1" s="200"/>
      <c r="C1" s="200"/>
      <c r="D1" s="200"/>
      <c r="E1" s="200"/>
      <c r="F1" s="200"/>
      <c r="G1" s="200"/>
      <c r="H1" s="200"/>
    </row>
    <row r="2" spans="1:8">
      <c r="A2" s="201" t="s">
        <v>16</v>
      </c>
      <c r="B2" s="201"/>
      <c r="C2" s="201"/>
      <c r="D2" s="201"/>
      <c r="E2" s="201" t="s">
        <v>17</v>
      </c>
      <c r="F2" s="201"/>
      <c r="G2" s="201"/>
      <c r="H2" s="201"/>
    </row>
    <row r="3" spans="1:8">
      <c r="A3" s="4" t="s">
        <v>13</v>
      </c>
      <c r="B3" s="4" t="s">
        <v>18</v>
      </c>
      <c r="C3" s="5" t="s">
        <v>2</v>
      </c>
      <c r="D3" s="6" t="s">
        <v>19</v>
      </c>
      <c r="E3" s="4" t="s">
        <v>13</v>
      </c>
      <c r="F3" s="7" t="s">
        <v>18</v>
      </c>
      <c r="G3" s="5" t="s">
        <v>2</v>
      </c>
      <c r="H3" s="6" t="s">
        <v>19</v>
      </c>
    </row>
    <row r="4" spans="1:8">
      <c r="A4" s="17"/>
      <c r="B4" s="18"/>
      <c r="C4" s="19"/>
      <c r="D4" s="20"/>
      <c r="E4" s="17"/>
      <c r="F4" s="24"/>
      <c r="G4" s="19"/>
      <c r="H4" s="23"/>
    </row>
    <row r="5" spans="1:8">
      <c r="A5" s="17"/>
      <c r="B5" s="18"/>
      <c r="C5" s="19"/>
      <c r="D5" s="20"/>
      <c r="E5" s="17"/>
      <c r="F5" s="24"/>
      <c r="G5" s="19"/>
      <c r="H5" s="23"/>
    </row>
    <row r="6" spans="1:8">
      <c r="A6" s="17"/>
      <c r="B6" s="18"/>
      <c r="C6" s="19"/>
      <c r="D6" s="20"/>
      <c r="E6" s="17"/>
      <c r="F6" s="24"/>
      <c r="G6" s="19"/>
      <c r="H6" s="23"/>
    </row>
    <row r="7" spans="1:8">
      <c r="A7" s="17"/>
      <c r="B7" s="18"/>
      <c r="C7" s="19"/>
      <c r="D7" s="21"/>
      <c r="E7" s="17"/>
      <c r="F7" s="24"/>
      <c r="G7" s="19"/>
      <c r="H7" s="23"/>
    </row>
    <row r="8" spans="1:8">
      <c r="A8" s="17"/>
      <c r="B8" s="22"/>
      <c r="C8" s="19"/>
      <c r="D8" s="20"/>
      <c r="E8" s="17"/>
      <c r="F8" s="24"/>
      <c r="G8" s="19"/>
      <c r="H8" s="23"/>
    </row>
    <row r="9" spans="1:8">
      <c r="A9" s="17"/>
      <c r="B9" s="18"/>
      <c r="C9" s="17"/>
      <c r="D9" s="29"/>
      <c r="E9" s="17"/>
      <c r="F9" s="24"/>
      <c r="G9" s="19"/>
      <c r="H9" s="23"/>
    </row>
    <row r="10" spans="1:8">
      <c r="A10" s="17"/>
      <c r="B10" s="24"/>
      <c r="C10" s="19"/>
      <c r="D10" s="21"/>
      <c r="E10" s="17"/>
      <c r="F10" s="24"/>
      <c r="G10" s="19"/>
      <c r="H10" s="23"/>
    </row>
    <row r="11" spans="1:8">
      <c r="A11" s="17"/>
      <c r="B11" s="18"/>
      <c r="C11" s="25"/>
      <c r="D11" s="20"/>
      <c r="E11" s="17"/>
      <c r="F11" s="24"/>
      <c r="G11" s="19"/>
      <c r="H11" s="23"/>
    </row>
    <row r="12" spans="1:8">
      <c r="B12" s="8"/>
      <c r="C12" s="10"/>
      <c r="D12" s="9"/>
      <c r="E12" s="17"/>
      <c r="F12" s="24"/>
      <c r="G12" s="19"/>
      <c r="H12" s="23"/>
    </row>
    <row r="13" spans="1:8">
      <c r="B13" s="8"/>
      <c r="C13" s="11"/>
      <c r="D13" s="9"/>
      <c r="E13" s="17"/>
      <c r="F13" s="24"/>
      <c r="G13" s="19"/>
      <c r="H13" s="23"/>
    </row>
    <row r="14" spans="1:8">
      <c r="B14" s="8"/>
      <c r="C14" s="10"/>
      <c r="D14" s="9"/>
      <c r="E14" s="17"/>
      <c r="F14" s="24"/>
      <c r="G14" s="19"/>
      <c r="H14" s="30"/>
    </row>
    <row r="15" spans="1:8">
      <c r="B15" s="8"/>
      <c r="C15" s="10"/>
      <c r="D15" s="9"/>
      <c r="E15" s="17"/>
      <c r="F15" s="24"/>
      <c r="G15" s="17"/>
      <c r="H15" s="17"/>
    </row>
    <row r="16" spans="1:8">
      <c r="B16" s="8"/>
      <c r="C16" s="10"/>
      <c r="D16" s="9"/>
      <c r="E16" s="17"/>
      <c r="F16" s="24"/>
      <c r="G16" s="17"/>
      <c r="H16" s="23"/>
    </row>
    <row r="17" spans="1:8">
      <c r="B17" s="8"/>
      <c r="C17" s="10"/>
      <c r="D17" s="9"/>
      <c r="E17" s="17"/>
      <c r="F17" s="24"/>
      <c r="G17" s="17"/>
      <c r="H17" s="23"/>
    </row>
    <row r="18" spans="1:8">
      <c r="D18" s="1"/>
      <c r="E18" s="17"/>
      <c r="F18" s="24"/>
      <c r="G18" s="17"/>
      <c r="H18" s="26"/>
    </row>
    <row r="19" spans="1:8">
      <c r="D19" s="12"/>
      <c r="E19" s="27"/>
      <c r="F19" s="28"/>
      <c r="G19" s="27"/>
      <c r="H19" s="26"/>
    </row>
    <row r="20" spans="1:8">
      <c r="A20" s="13"/>
      <c r="B20" s="13"/>
      <c r="C20" s="16"/>
      <c r="D20" s="14">
        <f>SUM(D4:D19)</f>
        <v>0</v>
      </c>
      <c r="E20" s="13"/>
      <c r="F20" s="15"/>
      <c r="G20" s="16"/>
      <c r="H20" s="14">
        <f>SUM(H4:H19)</f>
        <v>0</v>
      </c>
    </row>
  </sheetData>
  <mergeCells count="3">
    <mergeCell ref="A1:H1"/>
    <mergeCell ref="A2:D2"/>
    <mergeCell ref="E2:H2"/>
  </mergeCells>
  <pageMargins left="0.7" right="0.7" top="0.78740157499999996" bottom="0.78740157499999996" header="0.3" footer="0.3"/>
  <pageSetup paperSize="9" scale="86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workbookViewId="0">
      <selection activeCell="B59" sqref="B59"/>
    </sheetView>
  </sheetViews>
  <sheetFormatPr baseColWidth="10" defaultRowHeight="14" x14ac:dyDescent="0"/>
  <cols>
    <col min="1" max="1" width="12" bestFit="1" customWidth="1"/>
    <col min="2" max="2" width="22.33203125" bestFit="1" customWidth="1"/>
    <col min="4" max="4" width="11.83203125" bestFit="1" customWidth="1"/>
    <col min="5" max="5" width="15.5" bestFit="1" customWidth="1"/>
    <col min="6" max="6" width="12.83203125" bestFit="1" customWidth="1"/>
    <col min="7" max="7" width="66.6640625" bestFit="1" customWidth="1"/>
  </cols>
  <sheetData>
    <row r="1" spans="1:8" ht="25">
      <c r="A1" s="194" t="s">
        <v>83</v>
      </c>
      <c r="B1" s="194"/>
      <c r="C1" s="194"/>
      <c r="D1" s="194"/>
      <c r="E1" s="194"/>
      <c r="F1" s="194"/>
    </row>
    <row r="2" spans="1:8">
      <c r="B2" s="40" t="s">
        <v>3</v>
      </c>
      <c r="C2" s="55" t="s">
        <v>6</v>
      </c>
      <c r="D2" s="55" t="s">
        <v>59</v>
      </c>
      <c r="E2" s="55" t="s">
        <v>384</v>
      </c>
      <c r="F2" s="40" t="s">
        <v>383</v>
      </c>
      <c r="G2" s="197" t="s">
        <v>66</v>
      </c>
      <c r="H2" s="197"/>
    </row>
    <row r="3" spans="1:8" ht="15">
      <c r="A3" s="43" t="s">
        <v>17</v>
      </c>
      <c r="C3" s="50" t="s">
        <v>86</v>
      </c>
      <c r="D3" s="50" t="s">
        <v>87</v>
      </c>
      <c r="E3" s="46"/>
    </row>
    <row r="4" spans="1:8">
      <c r="B4" t="s">
        <v>397</v>
      </c>
      <c r="C4" s="46">
        <v>4187.6899999999996</v>
      </c>
      <c r="D4" s="46">
        <v>1282.8824999999999</v>
      </c>
      <c r="E4" s="46">
        <v>-3734.4175000000005</v>
      </c>
      <c r="F4" s="48">
        <v>0.25569180635002886</v>
      </c>
      <c r="G4" t="s">
        <v>89</v>
      </c>
    </row>
    <row r="5" spans="1:8">
      <c r="B5" t="s">
        <v>398</v>
      </c>
      <c r="C5" s="46">
        <v>829.61</v>
      </c>
      <c r="D5" s="170" t="s">
        <v>399</v>
      </c>
      <c r="E5" s="46"/>
      <c r="F5" s="48"/>
      <c r="G5" t="s">
        <v>400</v>
      </c>
    </row>
    <row r="6" spans="1:8">
      <c r="B6" t="s">
        <v>81</v>
      </c>
      <c r="C6" s="46">
        <v>539</v>
      </c>
      <c r="D6" s="46">
        <v>539</v>
      </c>
      <c r="E6" s="46">
        <v>0</v>
      </c>
      <c r="F6" s="48">
        <v>1</v>
      </c>
      <c r="G6" t="s">
        <v>67</v>
      </c>
    </row>
    <row r="7" spans="1:8">
      <c r="B7" t="s">
        <v>63</v>
      </c>
      <c r="C7" s="46">
        <v>0</v>
      </c>
      <c r="D7" s="167">
        <v>250</v>
      </c>
      <c r="E7" s="46">
        <v>250</v>
      </c>
      <c r="F7" s="48"/>
      <c r="G7" t="s">
        <v>69</v>
      </c>
    </row>
    <row r="8" spans="1:8">
      <c r="B8" t="s">
        <v>54</v>
      </c>
      <c r="C8" s="46">
        <v>10000</v>
      </c>
      <c r="D8" s="46">
        <v>13272.73</v>
      </c>
      <c r="E8" s="46">
        <v>3272.7299999999996</v>
      </c>
      <c r="F8" s="48">
        <v>1.3272729999999999</v>
      </c>
      <c r="G8" t="s">
        <v>68</v>
      </c>
    </row>
    <row r="9" spans="1:8">
      <c r="B9" s="45" t="s">
        <v>10</v>
      </c>
      <c r="C9" s="46">
        <v>4000</v>
      </c>
      <c r="D9" s="46">
        <v>1481</v>
      </c>
      <c r="E9" s="46">
        <v>-2519</v>
      </c>
      <c r="F9" s="48">
        <v>0.37025000000000002</v>
      </c>
      <c r="G9" t="s">
        <v>71</v>
      </c>
    </row>
    <row r="10" spans="1:8">
      <c r="B10" t="s">
        <v>88</v>
      </c>
      <c r="C10" s="46">
        <v>10</v>
      </c>
      <c r="D10" s="46">
        <v>10.719999999999999</v>
      </c>
      <c r="E10" s="46">
        <v>0.71999999999999886</v>
      </c>
      <c r="F10" s="48">
        <v>1.0719999999999998</v>
      </c>
      <c r="G10" t="s">
        <v>80</v>
      </c>
    </row>
    <row r="11" spans="1:8">
      <c r="B11" t="s">
        <v>230</v>
      </c>
      <c r="C11" s="46">
        <v>0</v>
      </c>
      <c r="D11" s="46">
        <v>186</v>
      </c>
      <c r="E11" s="46">
        <v>186</v>
      </c>
      <c r="F11" s="48"/>
      <c r="G11" t="s">
        <v>278</v>
      </c>
    </row>
    <row r="12" spans="1:8">
      <c r="B12" t="s">
        <v>64</v>
      </c>
      <c r="C12" s="46">
        <v>0</v>
      </c>
      <c r="D12" s="46">
        <v>1183.2474999999999</v>
      </c>
      <c r="E12" s="46">
        <v>1183.2474999999999</v>
      </c>
      <c r="F12" s="48"/>
      <c r="G12" t="s">
        <v>70</v>
      </c>
    </row>
    <row r="13" spans="1:8">
      <c r="B13" t="s">
        <v>74</v>
      </c>
      <c r="C13" s="46">
        <v>0</v>
      </c>
      <c r="D13" s="46">
        <v>29.74</v>
      </c>
      <c r="E13" s="46">
        <v>29.74</v>
      </c>
      <c r="F13" s="48"/>
      <c r="G13" t="s">
        <v>72</v>
      </c>
    </row>
    <row r="14" spans="1:8">
      <c r="C14" s="46"/>
      <c r="D14" s="46"/>
      <c r="E14" s="46"/>
    </row>
    <row r="15" spans="1:8">
      <c r="A15" s="193" t="s">
        <v>60</v>
      </c>
      <c r="B15" s="193"/>
      <c r="C15" s="49">
        <v>19566.3</v>
      </c>
      <c r="D15" s="49">
        <v>18235.320000000003</v>
      </c>
      <c r="E15" s="49">
        <v>-1330.9800000000012</v>
      </c>
      <c r="F15" s="41"/>
    </row>
    <row r="17" spans="1:8">
      <c r="A17" s="42"/>
      <c r="B17" s="40" t="s">
        <v>3</v>
      </c>
      <c r="C17" s="55" t="s">
        <v>6</v>
      </c>
      <c r="D17" s="55" t="s">
        <v>59</v>
      </c>
      <c r="E17" s="55" t="s">
        <v>382</v>
      </c>
      <c r="F17" s="40" t="s">
        <v>383</v>
      </c>
      <c r="G17" s="197" t="s">
        <v>66</v>
      </c>
      <c r="H17" s="197"/>
    </row>
    <row r="18" spans="1:8" ht="15">
      <c r="A18" s="43" t="s">
        <v>16</v>
      </c>
      <c r="C18" s="46" t="s">
        <v>86</v>
      </c>
      <c r="D18" s="46" t="s">
        <v>200</v>
      </c>
      <c r="E18" s="46"/>
    </row>
    <row r="19" spans="1:8">
      <c r="B19" t="s">
        <v>11</v>
      </c>
      <c r="C19" s="46">
        <v>500</v>
      </c>
      <c r="D19" s="46">
        <v>543.58000000000004</v>
      </c>
      <c r="E19" s="46">
        <v>-43.580000000000041</v>
      </c>
      <c r="F19" s="48">
        <v>1.0871600000000001</v>
      </c>
      <c r="G19" t="s">
        <v>75</v>
      </c>
    </row>
    <row r="20" spans="1:8">
      <c r="B20" t="s">
        <v>36</v>
      </c>
      <c r="C20" s="46">
        <v>610</v>
      </c>
      <c r="D20" s="46">
        <v>151.12</v>
      </c>
      <c r="E20" s="46">
        <v>458.88</v>
      </c>
      <c r="F20" s="48">
        <v>0.24773770491803279</v>
      </c>
      <c r="G20" t="s">
        <v>76</v>
      </c>
    </row>
    <row r="21" spans="1:8">
      <c r="B21" t="s">
        <v>54</v>
      </c>
      <c r="C21" s="46">
        <v>11400</v>
      </c>
      <c r="D21" s="46">
        <v>14541.700000000003</v>
      </c>
      <c r="E21" s="46">
        <v>-3141.7000000000025</v>
      </c>
      <c r="F21" s="48">
        <v>1.2755877192982459</v>
      </c>
      <c r="G21" t="s">
        <v>77</v>
      </c>
    </row>
    <row r="22" spans="1:8">
      <c r="B22" s="166" t="s">
        <v>65</v>
      </c>
      <c r="C22" s="46">
        <v>2600</v>
      </c>
      <c r="D22" s="46">
        <v>25.54</v>
      </c>
      <c r="E22" s="46">
        <v>2574.46</v>
      </c>
      <c r="F22" s="48">
        <v>9.8230769230769222E-3</v>
      </c>
      <c r="G22" t="s">
        <v>78</v>
      </c>
    </row>
    <row r="23" spans="1:8">
      <c r="B23" s="45" t="s">
        <v>10</v>
      </c>
      <c r="C23" s="46">
        <v>4500</v>
      </c>
      <c r="D23" s="46">
        <v>2937.35</v>
      </c>
      <c r="E23" s="46">
        <v>1562.65</v>
      </c>
      <c r="F23" s="48">
        <v>0.65274444444444446</v>
      </c>
      <c r="G23" t="s">
        <v>79</v>
      </c>
    </row>
    <row r="24" spans="1:8">
      <c r="B24" t="s">
        <v>211</v>
      </c>
      <c r="C24" s="46">
        <v>0</v>
      </c>
      <c r="D24" s="46">
        <v>29.74</v>
      </c>
      <c r="E24" s="46">
        <v>-29.74</v>
      </c>
      <c r="F24" s="48"/>
      <c r="G24" t="s">
        <v>90</v>
      </c>
    </row>
    <row r="25" spans="1:8">
      <c r="C25" s="46"/>
      <c r="D25" s="46"/>
      <c r="E25" s="46"/>
    </row>
    <row r="26" spans="1:8">
      <c r="A26" s="193" t="s">
        <v>61</v>
      </c>
      <c r="B26" s="193"/>
      <c r="C26" s="49">
        <f>SUM(C19:C24)</f>
        <v>19610</v>
      </c>
      <c r="D26" s="49">
        <f>SUM(D19:D24)</f>
        <v>18229.030000000006</v>
      </c>
      <c r="E26" s="49">
        <f>SUM(E19:E24)</f>
        <v>1380.9699999999978</v>
      </c>
      <c r="F26" s="41"/>
    </row>
    <row r="28" spans="1:8">
      <c r="C28" s="55" t="s">
        <v>6</v>
      </c>
      <c r="D28" s="55" t="s">
        <v>59</v>
      </c>
      <c r="E28" s="46"/>
    </row>
    <row r="29" spans="1:8">
      <c r="A29" s="199" t="s">
        <v>292</v>
      </c>
      <c r="B29" s="199"/>
      <c r="C29" s="49"/>
      <c r="D29" s="49">
        <f>E4*-1</f>
        <v>3734.4175000000005</v>
      </c>
      <c r="E29" s="49"/>
      <c r="F29" s="54"/>
      <c r="G29" s="39"/>
      <c r="H29" s="39"/>
    </row>
    <row r="30" spans="1:8" ht="20">
      <c r="A30" s="198"/>
      <c r="B30" s="198"/>
      <c r="C30" s="198"/>
      <c r="D30" s="198"/>
      <c r="E30" s="198"/>
      <c r="F30" s="198"/>
      <c r="G30" s="33"/>
      <c r="H30" s="33"/>
    </row>
    <row r="31" spans="1:8" ht="20">
      <c r="A31" s="198" t="s">
        <v>62</v>
      </c>
      <c r="B31" s="198"/>
      <c r="C31" s="51">
        <f>C15-C26</f>
        <v>-43.700000000000728</v>
      </c>
      <c r="D31" s="51">
        <f>D15-D26</f>
        <v>6.2899999999972351</v>
      </c>
      <c r="E31" s="51"/>
      <c r="F31" s="52"/>
      <c r="G31" s="33" t="s">
        <v>84</v>
      </c>
      <c r="H31" s="53"/>
    </row>
    <row r="32" spans="1:8">
      <c r="A32" s="196" t="s">
        <v>194</v>
      </c>
      <c r="B32" s="196"/>
      <c r="C32" s="196"/>
      <c r="D32" s="47">
        <f>D31-D40</f>
        <v>-906.76000000000295</v>
      </c>
      <c r="E32" s="47"/>
      <c r="F32" s="44"/>
      <c r="G32" t="s">
        <v>85</v>
      </c>
    </row>
    <row r="33" spans="1:7">
      <c r="A33" s="169"/>
      <c r="B33" s="196"/>
      <c r="C33" s="196"/>
      <c r="D33" s="47"/>
      <c r="E33" s="47"/>
      <c r="F33" s="44"/>
    </row>
    <row r="34" spans="1:7">
      <c r="C34" s="46"/>
      <c r="D34" s="46"/>
      <c r="E34" s="46"/>
    </row>
    <row r="35" spans="1:7" ht="25">
      <c r="A35" s="194" t="s">
        <v>193</v>
      </c>
      <c r="B35" s="194"/>
      <c r="C35" s="194"/>
      <c r="D35" s="194"/>
      <c r="E35" s="194"/>
      <c r="F35" s="194"/>
    </row>
    <row r="36" spans="1:7">
      <c r="C36" s="46"/>
      <c r="D36" s="55" t="s">
        <v>59</v>
      </c>
      <c r="E36" s="55" t="s">
        <v>296</v>
      </c>
      <c r="F36" s="40" t="s">
        <v>297</v>
      </c>
    </row>
    <row r="37" spans="1:7" ht="15">
      <c r="A37" s="43" t="s">
        <v>187</v>
      </c>
      <c r="C37" s="46"/>
      <c r="D37" s="46"/>
      <c r="E37" s="46"/>
    </row>
    <row r="38" spans="1:7">
      <c r="B38" s="195" t="s">
        <v>189</v>
      </c>
      <c r="C38" s="195"/>
      <c r="D38" s="84">
        <f>SUM(SUM('Einnahmen- und Ausgabenbuch'!N:N)-SUM('Einnahmen- und Ausgabenbuch'!O:O))</f>
        <v>0</v>
      </c>
      <c r="E38" s="46">
        <v>0</v>
      </c>
      <c r="F38" s="163">
        <f>D38-E38</f>
        <v>0</v>
      </c>
      <c r="G38" t="s">
        <v>201</v>
      </c>
    </row>
    <row r="39" spans="1:7">
      <c r="B39" s="195" t="s">
        <v>188</v>
      </c>
      <c r="C39" s="195"/>
      <c r="D39" s="46">
        <f>SUM(SUM('Einnahmen- und Ausgabenbuch'!K:K)-SUM('Einnahmen- und Ausgabenbuch'!L:L))</f>
        <v>3077.4300000000039</v>
      </c>
      <c r="E39" s="46">
        <v>3661.21</v>
      </c>
      <c r="F39" s="163">
        <f>D39-E39</f>
        <v>-583.77999999999611</v>
      </c>
      <c r="G39" t="s">
        <v>202</v>
      </c>
    </row>
    <row r="40" spans="1:7">
      <c r="B40" s="195" t="s">
        <v>195</v>
      </c>
      <c r="C40" s="195"/>
      <c r="D40" s="46">
        <f>SUM(SUM('Einnahmen- und Ausgabenbuch'!Q:Q)-SUM('Einnahmen- und Ausgabenbuch'!R:R))</f>
        <v>913.05000000000018</v>
      </c>
      <c r="E40" s="46">
        <v>194.85</v>
      </c>
      <c r="F40" s="163">
        <f>D40-E40</f>
        <v>718.20000000000016</v>
      </c>
      <c r="G40" t="s">
        <v>203</v>
      </c>
    </row>
    <row r="41" spans="1:7">
      <c r="B41" s="195" t="s">
        <v>198</v>
      </c>
      <c r="C41" s="195"/>
      <c r="D41" s="46">
        <v>0</v>
      </c>
      <c r="E41" s="46">
        <v>0</v>
      </c>
      <c r="F41" s="163">
        <f>D41-E41</f>
        <v>0</v>
      </c>
      <c r="G41" t="s">
        <v>199</v>
      </c>
    </row>
    <row r="42" spans="1:7">
      <c r="C42" s="46"/>
      <c r="D42" s="46"/>
      <c r="E42" s="46"/>
    </row>
    <row r="43" spans="1:7">
      <c r="A43" s="193" t="s">
        <v>192</v>
      </c>
      <c r="B43" s="193"/>
      <c r="C43" s="49"/>
      <c r="D43" s="49">
        <f>SUM(D39:D40)</f>
        <v>3990.4800000000041</v>
      </c>
      <c r="E43" s="49"/>
      <c r="F43" s="41"/>
    </row>
    <row r="44" spans="1:7">
      <c r="C44" s="46"/>
      <c r="D44" s="55" t="s">
        <v>59</v>
      </c>
      <c r="E44" s="55" t="s">
        <v>296</v>
      </c>
      <c r="F44" s="40" t="s">
        <v>297</v>
      </c>
    </row>
    <row r="45" spans="1:7" ht="15">
      <c r="A45" s="43" t="s">
        <v>190</v>
      </c>
      <c r="C45" s="46"/>
      <c r="D45" s="46"/>
      <c r="E45" s="46"/>
    </row>
    <row r="46" spans="1:7" ht="15">
      <c r="A46" s="43"/>
      <c r="B46" s="195" t="s">
        <v>231</v>
      </c>
      <c r="C46" s="195"/>
      <c r="D46" s="46">
        <f>D31</f>
        <v>6.2899999999972351</v>
      </c>
      <c r="E46" s="46"/>
      <c r="F46" s="163">
        <f>D46-E46</f>
        <v>6.2899999999972351</v>
      </c>
      <c r="G46" t="s">
        <v>298</v>
      </c>
    </row>
    <row r="47" spans="1:7" ht="15">
      <c r="A47" s="43"/>
      <c r="B47" s="195" t="s">
        <v>229</v>
      </c>
      <c r="C47" s="195"/>
      <c r="D47" s="46">
        <f>SUM(SUM('Einnahmen- und Ausgabenbuch'!X:X)-SUM('Einnahmen- und Ausgabenbuch'!W:W))</f>
        <v>3670.06</v>
      </c>
      <c r="E47" s="46">
        <v>3856.06</v>
      </c>
      <c r="F47" s="163">
        <f>D47-E47</f>
        <v>-186</v>
      </c>
    </row>
    <row r="48" spans="1:7">
      <c r="B48" s="195" t="s">
        <v>123</v>
      </c>
      <c r="C48" s="195"/>
      <c r="D48" s="46">
        <f>SUM(SUM('Einnahmen- und Ausgabenbuch'!U:U)-SUM('Einnahmen- und Ausgabenbuch'!T:T))</f>
        <v>314.16000000000008</v>
      </c>
      <c r="E48" s="46">
        <v>0</v>
      </c>
      <c r="F48" s="163">
        <f>D48-E48</f>
        <v>314.16000000000008</v>
      </c>
    </row>
    <row r="49" spans="1:6">
      <c r="C49" s="46"/>
      <c r="D49" s="46"/>
      <c r="E49" s="46"/>
    </row>
    <row r="50" spans="1:6">
      <c r="A50" s="193" t="s">
        <v>191</v>
      </c>
      <c r="B50" s="193"/>
      <c r="C50" s="49"/>
      <c r="D50" s="49">
        <f>SUM(D46:D48)</f>
        <v>3990.5099999999975</v>
      </c>
      <c r="E50" s="49"/>
      <c r="F50" s="41"/>
    </row>
    <row r="53" spans="1:6">
      <c r="B53" s="171"/>
      <c r="C53" s="171"/>
      <c r="E53" s="171"/>
      <c r="F53" s="171"/>
    </row>
    <row r="54" spans="1:6">
      <c r="B54" t="s">
        <v>401</v>
      </c>
      <c r="E54" t="s">
        <v>402</v>
      </c>
    </row>
    <row r="57" spans="1:6">
      <c r="B57" s="171"/>
      <c r="C57" s="171"/>
    </row>
    <row r="58" spans="1:6">
      <c r="B58" t="s">
        <v>403</v>
      </c>
    </row>
  </sheetData>
  <mergeCells count="22">
    <mergeCell ref="B46:C46"/>
    <mergeCell ref="B47:C47"/>
    <mergeCell ref="B48:C48"/>
    <mergeCell ref="A50:B50"/>
    <mergeCell ref="A35:F35"/>
    <mergeCell ref="B38:C38"/>
    <mergeCell ref="B39:C39"/>
    <mergeCell ref="B40:C40"/>
    <mergeCell ref="B41:C41"/>
    <mergeCell ref="A43:B43"/>
    <mergeCell ref="B33:C33"/>
    <mergeCell ref="A1:F1"/>
    <mergeCell ref="G2:H2"/>
    <mergeCell ref="A15:B15"/>
    <mergeCell ref="G17:H17"/>
    <mergeCell ref="A26:B26"/>
    <mergeCell ref="A29:B29"/>
    <mergeCell ref="A30:B30"/>
    <mergeCell ref="C30:D30"/>
    <mergeCell ref="E30:F30"/>
    <mergeCell ref="A31:B31"/>
    <mergeCell ref="A32:C32"/>
  </mergeCells>
  <pageMargins left="0.7" right="0.7" top="0.78740157499999996" bottom="0.78740157499999996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Einnahmen- und Ausgabenbuch</vt:lpstr>
      <vt:lpstr>Haushalt-EÜR</vt:lpstr>
      <vt:lpstr>Kasse EF13</vt:lpstr>
      <vt:lpstr>Kasse FF WS13-14</vt:lpstr>
      <vt:lpstr>Kasse 1</vt:lpstr>
      <vt:lpstr>Kasse 2</vt:lpstr>
      <vt:lpstr>Nachtragshaushalt 13-14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Jacob Witte</dc:creator>
  <cp:lastModifiedBy>Mareen</cp:lastModifiedBy>
  <cp:lastPrinted>2014-09-27T08:33:04Z</cp:lastPrinted>
  <dcterms:created xsi:type="dcterms:W3CDTF">2013-11-27T13:40:38Z</dcterms:created>
  <dcterms:modified xsi:type="dcterms:W3CDTF">2014-11-01T11:58:35Z</dcterms:modified>
</cp:coreProperties>
</file>